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Organizacijska i funkcijska str" sheetId="1" r:id="rId1"/>
    <sheet name="Sheet2" sheetId="2" state="hidden" r:id="rId2"/>
    <sheet name="List1" sheetId="3" r:id="rId3"/>
  </sheets>
  <definedNames>
    <definedName name="_xlnm._FilterDatabase" localSheetId="0" hidden="1">'Organizacijska i funkcijska str'!$D$1:$D$676</definedName>
    <definedName name="_xlnm.Print_Area" localSheetId="0">'Organizacijska i funkcijska str'!$A$1:$M$633</definedName>
    <definedName name="_xlnm.Print_Area" localSheetId="1">'Sheet2'!$A$1:$K$223</definedName>
  </definedNames>
  <calcPr fullCalcOnLoad="1"/>
</workbook>
</file>

<file path=xl/sharedStrings.xml><?xml version="1.0" encoding="utf-8"?>
<sst xmlns="http://schemas.openxmlformats.org/spreadsheetml/2006/main" count="1552" uniqueCount="643">
  <si>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</si>
  <si>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</si>
  <si>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</si>
  <si>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</si>
  <si>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</si>
  <si>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</si>
  <si>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</si>
  <si>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</si>
  <si>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</si>
  <si>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</si>
  <si>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</si>
  <si>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</si>
  <si>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</si>
  <si>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</si>
  <si>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</si>
  <si>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VRSTA RASHODA I IZDATAKA</t>
  </si>
  <si>
    <t>UKUPNO RASHODI I IZDACI</t>
  </si>
  <si>
    <t>Funkcijska klasifikacija: 01- opće javne usluge</t>
  </si>
  <si>
    <t>GOSPODARSTVO</t>
  </si>
  <si>
    <t>Program 02         Program političkih stranaka</t>
  </si>
  <si>
    <t>Troškovi izbora</t>
  </si>
  <si>
    <t>Održavanje zgrada za korištenje - domovi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</si>
  <si>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</si>
  <si>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</si>
  <si>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</si>
  <si>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</si>
  <si>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</si>
  <si>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 xml:space="preserve">OPĆINA </t>
  </si>
  <si>
    <t>Ostali rashodi</t>
  </si>
  <si>
    <t xml:space="preserve">Rashodi poslovanja </t>
  </si>
  <si>
    <t>Pomoći unutar opće države</t>
  </si>
  <si>
    <t>Subvencije</t>
  </si>
  <si>
    <t xml:space="preserve">Plan </t>
  </si>
  <si>
    <t>in-</t>
  </si>
  <si>
    <t>deks</t>
  </si>
  <si>
    <t xml:space="preserve">Djelovanje poduzetničkog centra i razvoj 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</si>
  <si>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</si>
  <si>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</si>
  <si>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</si>
  <si>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</si>
  <si>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</si>
  <si>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</si>
  <si>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</si>
  <si>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</si>
  <si>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</si>
  <si>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</si>
  <si>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</si>
  <si>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</si>
  <si>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</si>
  <si>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</si>
  <si>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</si>
  <si>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</si>
  <si>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</si>
  <si>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</si>
  <si>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</si>
  <si>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</si>
  <si>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</si>
  <si>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</si>
  <si>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</si>
  <si>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</si>
  <si>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</si>
  <si>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</si>
  <si>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</si>
  <si>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</si>
  <si>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</si>
  <si>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</si>
  <si>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</si>
  <si>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</si>
  <si>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</si>
  <si>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</si>
  <si>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</si>
  <si>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</si>
  <si>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</si>
  <si>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</si>
  <si>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</si>
  <si>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</si>
  <si>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</si>
  <si>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</si>
  <si>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</si>
  <si>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</si>
  <si>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</si>
  <si>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</si>
  <si>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</si>
  <si>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</si>
  <si>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</si>
  <si>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</si>
  <si>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</si>
  <si>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</si>
  <si>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</si>
  <si>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</si>
  <si>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</si>
  <si>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</si>
  <si>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</si>
  <si>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</si>
  <si>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</si>
  <si>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</si>
  <si>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</si>
  <si>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</si>
  <si>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</si>
  <si>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</si>
  <si>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</si>
  <si>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</si>
  <si>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</si>
  <si>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</si>
  <si>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</si>
  <si>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</si>
  <si>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</si>
  <si>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</si>
  <si>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</si>
  <si>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</si>
  <si>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</si>
  <si>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</si>
  <si>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</si>
  <si>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</si>
  <si>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</si>
  <si>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</si>
  <si>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</si>
  <si>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</si>
  <si>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</si>
  <si>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</si>
  <si>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</si>
  <si>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</si>
  <si>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</si>
  <si>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</si>
  <si>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</si>
  <si>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</si>
  <si>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</si>
  <si>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</si>
  <si>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</si>
  <si>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</si>
  <si>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</si>
  <si>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</si>
  <si>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</si>
  <si>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</si>
  <si>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</si>
  <si>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</si>
  <si>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</si>
  <si>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</si>
  <si>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</si>
  <si>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</si>
  <si>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</si>
  <si>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</si>
  <si>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</si>
  <si>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</si>
  <si>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</si>
  <si>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</si>
  <si>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</si>
  <si>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</si>
  <si>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</si>
  <si>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</si>
  <si>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</si>
  <si>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</si>
  <si>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</si>
  <si>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</si>
  <si>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</si>
  <si>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</si>
  <si>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</si>
  <si>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</si>
  <si>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</si>
  <si>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</si>
  <si>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</si>
  <si>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</si>
  <si>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</si>
  <si>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</si>
  <si>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</si>
  <si>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</si>
  <si>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</si>
  <si>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</si>
  <si>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A 1004 03</t>
  </si>
  <si>
    <t>32</t>
  </si>
  <si>
    <t>322</t>
  </si>
  <si>
    <t>323</t>
  </si>
  <si>
    <t>329</t>
  </si>
  <si>
    <t>Indeks</t>
  </si>
  <si>
    <t>indeks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</si>
  <si>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</si>
  <si>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</si>
  <si>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</si>
  <si>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</si>
  <si>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</si>
  <si>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</si>
  <si>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</si>
  <si>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</si>
  <si>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</si>
  <si>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</si>
  <si>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</si>
  <si>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</si>
  <si>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</si>
  <si>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</si>
  <si>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</si>
  <si>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</si>
  <si>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</si>
  <si>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</si>
  <si>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</si>
  <si>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</si>
  <si>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</si>
  <si>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</si>
  <si>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</si>
  <si>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</si>
  <si>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</si>
  <si>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</si>
  <si>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</si>
  <si>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</si>
  <si>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</si>
  <si>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</si>
  <si>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</si>
  <si>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</si>
  <si>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</si>
  <si>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</si>
  <si>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</si>
  <si>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</si>
  <si>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</si>
  <si>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</si>
  <si>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</si>
  <si>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</si>
  <si>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</si>
  <si>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</si>
  <si>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</si>
  <si>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</si>
  <si>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</si>
  <si>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>Program 03:</t>
  </si>
  <si>
    <t>Aktivnost:</t>
  </si>
  <si>
    <t>Aktivnost:    Administrativno, tehničko i stručno osoblje</t>
  </si>
  <si>
    <t>Priprema i donošenje akata iz djelokruga tijela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</si>
  <si>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</si>
  <si>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</si>
  <si>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</si>
  <si>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</si>
  <si>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</si>
  <si>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</si>
  <si>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</si>
  <si>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</si>
  <si>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</si>
  <si>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</si>
  <si>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</si>
  <si>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</si>
  <si>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</si>
  <si>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</si>
  <si>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</si>
  <si>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</si>
  <si>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</si>
  <si>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</si>
  <si>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</si>
  <si>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</si>
  <si>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</si>
  <si>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</si>
  <si>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</si>
  <si>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</si>
  <si>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</si>
  <si>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</si>
  <si>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</si>
  <si>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</si>
  <si>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</si>
  <si>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</si>
  <si>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</si>
  <si>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</si>
  <si>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</si>
  <si>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</si>
  <si>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</si>
  <si>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</si>
  <si>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</si>
  <si>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</si>
  <si>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</si>
  <si>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</si>
  <si>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</si>
  <si>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</si>
  <si>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</si>
  <si>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</si>
  <si>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</si>
  <si>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</si>
  <si>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</si>
  <si>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</si>
  <si>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</si>
  <si>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</si>
  <si>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</si>
  <si>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</si>
  <si>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</si>
  <si>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</si>
  <si>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</si>
  <si>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1    Opći prihodi i primici</t>
  </si>
  <si>
    <t>049</t>
  </si>
  <si>
    <t>Osobni automobili</t>
  </si>
  <si>
    <t>Rashodi po funkcijskoj klasifikaciji u ukupnom iznosu iskazani su u tablici kako slijedi:</t>
  </si>
  <si>
    <t>Usluge promidžbe i informiranja</t>
  </si>
  <si>
    <t>Naknade za rad predstavničkih tijela</t>
  </si>
  <si>
    <t>Reprezentacija</t>
  </si>
  <si>
    <t>Plaće za redovan rad</t>
  </si>
  <si>
    <t>Doprinosi za zdravstveno osiguranje</t>
  </si>
  <si>
    <t>Doprinosi za zapošljavanje</t>
  </si>
  <si>
    <t>Službena putovanja</t>
  </si>
  <si>
    <t>Naknada za prijevoz, rad na terenu</t>
  </si>
  <si>
    <t>Ostale naknade troškova zaposlenima</t>
  </si>
  <si>
    <t>Energija</t>
  </si>
  <si>
    <t>Materijal i dijelovi za tek. i invest. održ.</t>
  </si>
  <si>
    <t>Usluge telefona, pošte i prijevoza</t>
  </si>
  <si>
    <t>Usluge tek. i invest. održavanja</t>
  </si>
  <si>
    <t>Premije osiguranja auta</t>
  </si>
  <si>
    <t>Tekuće donacije u novcu</t>
  </si>
  <si>
    <t>Doprinos za zapošljavanje</t>
  </si>
  <si>
    <t>Doprinos za zdravstveno osiguranje</t>
  </si>
  <si>
    <t>Nakn.za prijevoz, rad na terenu</t>
  </si>
  <si>
    <t>Stručno usavršavanje zaposlenika</t>
  </si>
  <si>
    <t>Uredski materijal i ostali mater. rashodi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</si>
  <si>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</si>
  <si>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</si>
  <si>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</si>
  <si>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</si>
  <si>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</si>
  <si>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</si>
  <si>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 troškova osobama izvan radnog odn.</t>
  </si>
  <si>
    <t>Članarine</t>
  </si>
  <si>
    <t>Pristojbe i naknade</t>
  </si>
  <si>
    <t>Bankarske usluge i usluge platnog prometa</t>
  </si>
  <si>
    <t>Zatezne kamate</t>
  </si>
  <si>
    <t>Ostali nespomenuti financijski rashodi</t>
  </si>
  <si>
    <t>Tekuće pomoći gradskom proračunu</t>
  </si>
  <si>
    <t>Naknada štete pravnim i fizičkim osobama</t>
  </si>
  <si>
    <t>Računalne usluge</t>
  </si>
  <si>
    <t>Usluge tekućeg i investicijskog održavanja</t>
  </si>
  <si>
    <t>Nepredviđeni rashodi do visine pror.prič.</t>
  </si>
  <si>
    <t>Uredska oprema i namještaj</t>
  </si>
  <si>
    <t>Ulaganja u računovodstvene programe</t>
  </si>
  <si>
    <t>Dokumenti prostornog uređenja</t>
  </si>
  <si>
    <t>Tekuće pomoći unutar opće države</t>
  </si>
  <si>
    <t>Zemljište</t>
  </si>
  <si>
    <t>3523</t>
  </si>
  <si>
    <t>37</t>
  </si>
  <si>
    <t>371</t>
  </si>
  <si>
    <t>3711</t>
  </si>
  <si>
    <t>Nakn.građ. i kućanstvima na temelju osig.</t>
  </si>
  <si>
    <t>Nakn.građ. i kuć.na tem.osig.i dr.nakn.</t>
  </si>
  <si>
    <t>3221</t>
  </si>
  <si>
    <t>3233</t>
  </si>
  <si>
    <t>3235</t>
  </si>
  <si>
    <t>3237</t>
  </si>
  <si>
    <t>3293</t>
  </si>
  <si>
    <t>3299</t>
  </si>
  <si>
    <t>3811</t>
  </si>
  <si>
    <t>3294</t>
  </si>
  <si>
    <t>Ceste</t>
  </si>
  <si>
    <t>Plaće za redovan rad - javni radovi</t>
  </si>
  <si>
    <t>Naknade za prijevoz - javni radovi</t>
  </si>
  <si>
    <t>Mater.i dijelovi za tek.i invest.održ.</t>
  </si>
  <si>
    <t>Uređaji, strojevi i oprema za ost.namjene</t>
  </si>
  <si>
    <t>Usluge tekućeg i invest.održ.-rekonstr. jav. rasv.</t>
  </si>
  <si>
    <t>Usluge tekućeg i inevst.održavanja</t>
  </si>
  <si>
    <t>Oprema za održavanje i zaštitu - klima</t>
  </si>
  <si>
    <t>Usluge tekućeg i invest.održavanja</t>
  </si>
  <si>
    <t>Ostali građevinski objekti</t>
  </si>
  <si>
    <t>Kapit.pomoći trg.društvima u jav.sektoru projekti</t>
  </si>
  <si>
    <t xml:space="preserve">Naknade građanima i kućanstvima 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</si>
  <si>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</si>
  <si>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</si>
  <si>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</si>
  <si>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</si>
  <si>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Kamate na oročena sredstva i depozite po viđenju</t>
  </si>
  <si>
    <t>Naknade za koncesije</t>
  </si>
  <si>
    <t>Prihodi od zakupa i iznajmljivanja imovine</t>
  </si>
  <si>
    <t>Naknada za korištenje nefinancijske imovine</t>
  </si>
  <si>
    <t>Županijske, gradske i općinske pristojbe i naknade</t>
  </si>
  <si>
    <t>Ostale upravne pristojbe i naknade</t>
  </si>
  <si>
    <t>Doprinosi za šume</t>
  </si>
  <si>
    <t>Ostali nespomenuti prihodi</t>
  </si>
  <si>
    <t>Komunalne naknade</t>
  </si>
  <si>
    <t>Naknade za priključak</t>
  </si>
  <si>
    <t>Doprinosi za obvezno zdravstveno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</si>
  <si>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</si>
  <si>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</si>
  <si>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</si>
  <si>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Materijali i dijelovi za tekuće i investicijsko održavanje</t>
  </si>
  <si>
    <t>Sitni inventar i auto gume</t>
  </si>
  <si>
    <t>Naknade troškova osobama izvan radnog odnosa</t>
  </si>
  <si>
    <t>Naknade za rad pred. i izvršnih tijela, povjerenstava i slično</t>
  </si>
  <si>
    <t>Subvencije poljoprivrednicima i obrtnicima</t>
  </si>
  <si>
    <t>Tekuće pomoći unutar općeg proračuna</t>
  </si>
  <si>
    <t>Naknade građanima i kućanstvima u novcu</t>
  </si>
  <si>
    <t>Stambeni objekti</t>
  </si>
  <si>
    <t>Umjetnička, literarna i znanstvena djela</t>
  </si>
  <si>
    <t>4/1</t>
  </si>
  <si>
    <t>Tekuće pomoći opć. Proračunu</t>
  </si>
  <si>
    <t>Oprema za održavanje i zaštitu</t>
  </si>
  <si>
    <t>Uređaji, strojevi i oprema za ost.namj.</t>
  </si>
  <si>
    <t>Ulaganja u računalne programe</t>
  </si>
  <si>
    <t>Zemlja za poduzet.zonu i pročistač</t>
  </si>
  <si>
    <t>Kapitalne pomoći trgovačkim društvima</t>
  </si>
  <si>
    <t>Prihodi vodnog gospodarstva</t>
  </si>
  <si>
    <t xml:space="preserve">Komunalni doprinosi </t>
  </si>
  <si>
    <t>Povrat poreza i prireza na dohodak po godišnjoj prijavi</t>
  </si>
  <si>
    <t>Prihodi od zateznih kamata</t>
  </si>
  <si>
    <t>Ostale pristojbe i naknade</t>
  </si>
  <si>
    <t>Prihodi od pruženih usluga</t>
  </si>
  <si>
    <t>Povrat zajmova danih kreditnim institucijama u javnom sektoru</t>
  </si>
  <si>
    <t>Premije osiguranja automobila</t>
  </si>
  <si>
    <t>RAZLIKA - VIŠAK/MANJAK</t>
  </si>
  <si>
    <t>BEREK</t>
  </si>
  <si>
    <t>Ostali nesp.izd.(aranž.,cvijeće i sl.)</t>
  </si>
  <si>
    <t>Zdravstvene i veterinarske usluge</t>
  </si>
  <si>
    <t>Premije osiguranja domova</t>
  </si>
  <si>
    <t>Oprema za održavanje i zaštitu - klima,peći…</t>
  </si>
  <si>
    <t>Uređaji i strojevi za ostale namjene</t>
  </si>
  <si>
    <t>poduzetničkih zona-LAG</t>
  </si>
  <si>
    <t>Zdravstvene i veterinarske usluge(zbrinjavanje životinja…)</t>
  </si>
  <si>
    <t>Ostale usluge(registracija…)</t>
  </si>
  <si>
    <t>Premije osiguranja - fiat fiorino</t>
  </si>
  <si>
    <t>Zfravstvene i veterinarske usluge</t>
  </si>
  <si>
    <t>Naknada za rad voditelju sajma-donačelnik</t>
  </si>
  <si>
    <t>Održavanje drugih javnih površina (nogostup, parkiralište...)</t>
  </si>
  <si>
    <t>projekt 03:</t>
  </si>
  <si>
    <t>K 1007 03</t>
  </si>
  <si>
    <t>Rashodi za dodatna ulaganja na domovima</t>
  </si>
  <si>
    <t>Dodatna ulaganja</t>
  </si>
  <si>
    <t>vodoopskrbe, odvodnje i projekata</t>
  </si>
  <si>
    <t>Uredski materijal (edukativni i potrošni…)</t>
  </si>
  <si>
    <t>Humanitarna djelatnost Crvenog križa i Caritasa</t>
  </si>
  <si>
    <t>0721</t>
  </si>
  <si>
    <t>Poslovni objekti-domovi</t>
  </si>
  <si>
    <t>Dodatna ulaganja-domovi</t>
  </si>
  <si>
    <t>Ceste,željeznice…</t>
  </si>
  <si>
    <t>OPĆINA BEREK</t>
  </si>
  <si>
    <t>´4/1</t>
  </si>
  <si>
    <t>Ostale usl.(fotogr.,graf.tisak…)</t>
  </si>
  <si>
    <t>Vatrogasna zajednica, Gorska sl….</t>
  </si>
  <si>
    <t>Gospodarenje otp.:Odl.Johovača i recikl.odl.</t>
  </si>
  <si>
    <t>Program predškolskog odgoja - Dječji vrtić Berek</t>
  </si>
  <si>
    <t>Intelusl.mala škola-voditelj</t>
  </si>
  <si>
    <t>Arheološka istraživanja</t>
  </si>
  <si>
    <t>PROGRAMSKA DJELATNOST ZDRAVSTVO</t>
  </si>
  <si>
    <t>Funkcijska</t>
  </si>
  <si>
    <t>klasifikacija:07-zdravstvo</t>
  </si>
  <si>
    <t>P1011</t>
  </si>
  <si>
    <t>Program15</t>
  </si>
  <si>
    <t>Program javnih potreba u zdravstvu</t>
  </si>
  <si>
    <t>Opće medicinske usluge</t>
  </si>
  <si>
    <t>A 1015 01</t>
  </si>
  <si>
    <t>07</t>
  </si>
  <si>
    <t>06</t>
  </si>
  <si>
    <t>0610</t>
  </si>
  <si>
    <t>Program16</t>
  </si>
  <si>
    <t>klasifikacija:06-Razvoj stanovanja</t>
  </si>
  <si>
    <t>Poboljšanje energetske učinkovitosti</t>
  </si>
  <si>
    <t>Obnova obiteljskih kuća</t>
  </si>
  <si>
    <t>0650</t>
  </si>
  <si>
    <t>Ostali prihodi od nefinancijske imovine</t>
  </si>
  <si>
    <t>Ostale nesp.usluge(izdaci protokola)</t>
  </si>
  <si>
    <t>Kap.pomoći trg.druš.u javnom sektoru</t>
  </si>
  <si>
    <t>Energija-plin za urede</t>
  </si>
  <si>
    <t>Izgradnja lokalnih cestaa</t>
  </si>
  <si>
    <t>Zdravstvene i veterunarske usluge</t>
  </si>
  <si>
    <t>MT-28</t>
  </si>
  <si>
    <t>MT-69</t>
  </si>
  <si>
    <t>MT-29</t>
  </si>
  <si>
    <t>MT-30</t>
  </si>
  <si>
    <t>MT-65</t>
  </si>
  <si>
    <t>MT-31</t>
  </si>
  <si>
    <t>MT-32</t>
  </si>
  <si>
    <t>MT-33</t>
  </si>
  <si>
    <t>MT-35</t>
  </si>
  <si>
    <t>MT-36</t>
  </si>
  <si>
    <t>MT-76</t>
  </si>
  <si>
    <t>MT-66</t>
  </si>
  <si>
    <t>MT-54</t>
  </si>
  <si>
    <t>MT-73</t>
  </si>
  <si>
    <t>MT-51</t>
  </si>
  <si>
    <t>MT-37</t>
  </si>
  <si>
    <t>MT-70</t>
  </si>
  <si>
    <t>MT-38</t>
  </si>
  <si>
    <t>MT-74</t>
  </si>
  <si>
    <t>MT-41</t>
  </si>
  <si>
    <t>MT-53</t>
  </si>
  <si>
    <t>MT-61</t>
  </si>
  <si>
    <t>MT-71</t>
  </si>
  <si>
    <t>MT-60</t>
  </si>
  <si>
    <t>MT-39</t>
  </si>
  <si>
    <t>MT-62</t>
  </si>
  <si>
    <t>MT-72</t>
  </si>
  <si>
    <t>MT-55</t>
  </si>
  <si>
    <t>MT-42</t>
  </si>
  <si>
    <t>MT-43</t>
  </si>
  <si>
    <t>MT-75</t>
  </si>
  <si>
    <t>MT-44</t>
  </si>
  <si>
    <t>MT-45</t>
  </si>
  <si>
    <t>MT46</t>
  </si>
  <si>
    <t>MT-48</t>
  </si>
  <si>
    <t>MT-49</t>
  </si>
  <si>
    <t>MT-50</t>
  </si>
  <si>
    <t>MT-56</t>
  </si>
  <si>
    <t>Troškovi sudskih postupaka</t>
  </si>
  <si>
    <t>Tekuće pomoći od izvanpror.korisnika</t>
  </si>
  <si>
    <t>Upravne mjere</t>
  </si>
  <si>
    <t xml:space="preserve"> </t>
  </si>
  <si>
    <t>Stalni porezi na imovinu-Porez na kuće za odmor</t>
  </si>
  <si>
    <t>Povremeni porezi na imovinu-Porez na promet nekretnina</t>
  </si>
  <si>
    <t>Porez na potrošnju alkoh.i bezalk.pića</t>
  </si>
  <si>
    <t>Porez na tvrtku odnosno naziv tvrtke</t>
  </si>
  <si>
    <t>2    Doprinosi</t>
  </si>
  <si>
    <t>3    Vlastiti prihodi</t>
  </si>
  <si>
    <t>4    Prihodi za posebne namjene</t>
  </si>
  <si>
    <t>5    Pomoći</t>
  </si>
  <si>
    <t xml:space="preserve">6    Donacije </t>
  </si>
  <si>
    <t>8   Namjenski primici</t>
  </si>
  <si>
    <t>7   Prihodi od prodaje ili zamjene nefinancijske imovine</t>
  </si>
  <si>
    <t xml:space="preserve">652-6524, 6531, 6532, 65129, 64299, 64222, </t>
  </si>
  <si>
    <t>61, 6413,6414, 6421, 651,6513, 6514, 6819, 68, 64229, 6423,643, 644</t>
  </si>
  <si>
    <t xml:space="preserve">8-81,82, 83, 84, 85, </t>
  </si>
  <si>
    <t>631, 632, 633, 634, 635, 636, 638</t>
  </si>
  <si>
    <t>Sitan inventar i auto gume</t>
  </si>
  <si>
    <t xml:space="preserve">Aktivnost A100001: Predstavničko i izvršna tijela </t>
  </si>
  <si>
    <t>Program 1001: Donošenje akata i mjera iz djelokruga predstavničkog, izvršnog tijela i mjesne samouprave</t>
  </si>
  <si>
    <t>Naknade za rad predstavničkog tijela, povjere…</t>
  </si>
  <si>
    <t>Reprezentacija-Dan općine, prijemi…</t>
  </si>
  <si>
    <t>Aktivnost A100002:</t>
  </si>
  <si>
    <t>Aktivnost A10001: Osnovne funkcije stranaka</t>
  </si>
  <si>
    <t>Komunalne usluge-vodni doprinos</t>
  </si>
  <si>
    <t>Nerazvrstane ceste-Ruškovac-Ploščica</t>
  </si>
  <si>
    <t>Izgradnja objekata i uređaja odvodnje-Kanalizacija Berek</t>
  </si>
  <si>
    <t>Projektna dokumentacija - kanalizacija Berek</t>
  </si>
  <si>
    <t>K 1007 04</t>
  </si>
  <si>
    <t>projekt 04:</t>
  </si>
  <si>
    <t>Premije osiguranja</t>
  </si>
  <si>
    <t xml:space="preserve">OPĆI DIO  </t>
  </si>
  <si>
    <t>K 1007 05</t>
  </si>
  <si>
    <t>projekt 05:</t>
  </si>
  <si>
    <t>K 1007 06</t>
  </si>
  <si>
    <t>projekt 06:</t>
  </si>
  <si>
    <t>Izgradnja druš.doma Šimljanik</t>
  </si>
  <si>
    <t>Poslovni objekti</t>
  </si>
  <si>
    <t xml:space="preserve">Nerazvrs.ceste-Berek-Srijedska </t>
  </si>
  <si>
    <t>Nerazvrstana cesta Berek vinogradi-Prkos</t>
  </si>
  <si>
    <t>Izgradnja kanalizacije</t>
  </si>
  <si>
    <t>MT-79</t>
  </si>
  <si>
    <t>Izvršenje</t>
  </si>
  <si>
    <t>Plan proračuna</t>
  </si>
  <si>
    <t>2018. god.</t>
  </si>
  <si>
    <t xml:space="preserve">Izvršenje
</t>
  </si>
  <si>
    <t>Izgradnja - spomenik</t>
  </si>
  <si>
    <t>centralni križ na groblju Berek</t>
  </si>
  <si>
    <t>A1013 02</t>
  </si>
  <si>
    <t>Pomoć u kući - "Sad zaželi" - HZZ</t>
  </si>
  <si>
    <t>M 83</t>
  </si>
  <si>
    <t>Doprinosi na paleće</t>
  </si>
  <si>
    <t>Naknada troškova zaposlenima</t>
  </si>
  <si>
    <t>Naknada za prijevoz - pomoć u kući</t>
  </si>
  <si>
    <t>2018.</t>
  </si>
  <si>
    <t>Tekuće pomoći iz proračuna - ogrijev</t>
  </si>
  <si>
    <t>Tekuće pomoći iz proračuna - mala škola</t>
  </si>
  <si>
    <t>Kapitalne pomoći iz proračuna - energetska učinkovitost
fasade i krovišta na domovima</t>
  </si>
  <si>
    <t>Kapitalne pomoći iz proračuna - kanalizacija</t>
  </si>
  <si>
    <t>Kapitalne pomoći iz proračuna - športska dvorana</t>
  </si>
  <si>
    <t>Kapitalne pomoći iz proračuna - Prostorni plan</t>
  </si>
  <si>
    <t>Državne upravne i sudske pristojbe</t>
  </si>
  <si>
    <t>Naknade građanima i kućanstvima u naravi</t>
  </si>
  <si>
    <t>Opći prihodi i primici</t>
  </si>
  <si>
    <t>Dodatna ulaganja na domovima-Berek,Begovača i 
Šimljana</t>
  </si>
  <si>
    <t>MT-82</t>
  </si>
  <si>
    <t>Tekuće pomoći - HZZ</t>
  </si>
  <si>
    <t>Prihod od komunalnog doprinosa</t>
  </si>
  <si>
    <t>Kapitalne pomoći  - Prostorni plan</t>
  </si>
  <si>
    <t>Prihod od komunalne naknade</t>
  </si>
  <si>
    <t>Prihod od poljoprivrednog zemljišta</t>
  </si>
  <si>
    <t>Prihod od šumskog doprinosa</t>
  </si>
  <si>
    <t>Prihod od legalizacije</t>
  </si>
  <si>
    <t>Prihodi od šumskog doprinosa</t>
  </si>
  <si>
    <t>Prihod od vodnog doprinosa</t>
  </si>
  <si>
    <t>Prihod od grobne naknade</t>
  </si>
  <si>
    <t>Vlastiti prihodi - prihod od vagarine</t>
  </si>
  <si>
    <t>Ostali prih.za posebne namjene-plinska mreža</t>
  </si>
  <si>
    <t>Kapitalne pomoći iz državnog proračuna</t>
  </si>
  <si>
    <t>Kapitane pomoći iz državnog proračuna</t>
  </si>
  <si>
    <t>Ostale pomoći i darovnice - mala škola</t>
  </si>
  <si>
    <t xml:space="preserve">Ostale pomoći i darovnice </t>
  </si>
  <si>
    <t>Tekuće pomoći - za ogrijev</t>
  </si>
  <si>
    <t>Ostali građ. Spomenici - križ na groblju Berek</t>
  </si>
  <si>
    <t>Izgradnja  športske  dvorane Berek</t>
  </si>
  <si>
    <t>Ostale naknade građanima i kućanstvima u novcu</t>
  </si>
  <si>
    <t>Izgradnja kulturnog centra Berek</t>
  </si>
  <si>
    <t>Izgradnja objekata - domovi (društveni i vatrogasni domovi)</t>
  </si>
  <si>
    <t>3239</t>
  </si>
  <si>
    <t>Ostale nespomenute usluge</t>
  </si>
  <si>
    <t>Rashodi za nabavu neproizvedene dugotr. imovine</t>
  </si>
  <si>
    <t>Građevinsko zemljište</t>
  </si>
  <si>
    <t xml:space="preserve">Manifestacije - dan općine, polj.sajmovi,orači, </t>
  </si>
  <si>
    <t>Manjak prihoda</t>
  </si>
  <si>
    <t xml:space="preserve">Novi Plan
2.Rebalans
</t>
  </si>
  <si>
    <t>Rebalans 3</t>
  </si>
  <si>
    <t xml:space="preserve">Poticaj udrugama- Savjet mladih,Lovačka udr.i dr. </t>
  </si>
  <si>
    <t>Nagrade</t>
  </si>
  <si>
    <t>Ostali rashodi za nezaposlene</t>
  </si>
  <si>
    <t>isplate šteta od elementarnih nepogoda</t>
  </si>
  <si>
    <t>Naknade šteta pravnim i fizičkim osobama</t>
  </si>
  <si>
    <t>Kazne, penali i naknade šteta</t>
  </si>
  <si>
    <t>Tekuće pomoći-elementarna nepogoda</t>
  </si>
  <si>
    <t>Tekuće pomoći - elementarne nepogode</t>
  </si>
  <si>
    <t>31.12.2018.</t>
  </si>
  <si>
    <t>Tekuće pomoći -cesta Berek-Srijedska</t>
  </si>
  <si>
    <t>Kapitalne pomoći iz proračuna - ceste Ruškovac</t>
  </si>
  <si>
    <t>Kapitalne pomoći iz proračuna - Arheološka iskopavanja</t>
  </si>
  <si>
    <t>11 i 528</t>
  </si>
  <si>
    <t>11 i 435</t>
  </si>
  <si>
    <t>11 i 433</t>
  </si>
  <si>
    <t>11 i 433 i 435</t>
  </si>
  <si>
    <t>431 i 435</t>
  </si>
  <si>
    <t>431 i 435 i 11</t>
  </si>
  <si>
    <t>433 i 11 i 435</t>
  </si>
  <si>
    <t>436 i 11</t>
  </si>
  <si>
    <t>527 i 435 i 431</t>
  </si>
  <si>
    <t xml:space="preserve">527 i 435 </t>
  </si>
  <si>
    <t>Tekući plan</t>
  </si>
  <si>
    <t>Izvorni Plan</t>
  </si>
  <si>
    <t>GODIŠNJI OBRAČUN PRORAČUNA OPĆINE BEREK ZA 2018.</t>
  </si>
  <si>
    <t xml:space="preserve">Izvršenje </t>
  </si>
  <si>
    <t xml:space="preserve">Tekući plan </t>
  </si>
  <si>
    <t>Izvršenje 2017.</t>
  </si>
  <si>
    <t>Tekuće pomoći iz proračuna</t>
  </si>
  <si>
    <t>Kapitalne pomoći iz proračuna</t>
  </si>
  <si>
    <t>GODIŠNJI OBRAČUN  PRORAČUNA OPĆINE BEREK ZA  2018.</t>
  </si>
  <si>
    <t>3/2</t>
  </si>
  <si>
    <t>4/3</t>
  </si>
  <si>
    <t>´4/3</t>
  </si>
  <si>
    <t>Izvorni Plan proračuna</t>
  </si>
  <si>
    <t>Izvorni plan</t>
  </si>
  <si>
    <t>GLAVA 002 09</t>
  </si>
  <si>
    <t>ORGANIZACIJSKA I FUNKCIJSKA STRUKTURA</t>
  </si>
  <si>
    <t>OPĆINSKO VIJEĆE I URED NAČELNIKA</t>
  </si>
  <si>
    <t>RAZDJEL 001</t>
  </si>
  <si>
    <t>RAZDJEL 002</t>
  </si>
  <si>
    <t>GLAVA 001 01</t>
  </si>
  <si>
    <t>GLAVA 002 01</t>
  </si>
  <si>
    <t>GLAVA 002 02</t>
  </si>
  <si>
    <t>GLAVA 002 03</t>
  </si>
  <si>
    <t>GLAVA 002 04</t>
  </si>
  <si>
    <t>GLAVA 002 05</t>
  </si>
  <si>
    <t>GLAVA 002 06</t>
  </si>
  <si>
    <t>GLAVA 002 07</t>
  </si>
  <si>
    <t>GLAVA 002 08</t>
  </si>
  <si>
    <t>Općinsko vijeće i izvršna tijela</t>
  </si>
  <si>
    <t xml:space="preserve">JEDINSTVENI UPRAVNI ODJEL </t>
  </si>
  <si>
    <t xml:space="preserve"> VATROGASTVO I CIVILNA ZAŠTITA</t>
  </si>
  <si>
    <t xml:space="preserve"> KOMUNALNA INFRASTRUKTURA</t>
  </si>
  <si>
    <t>JAVNE USTANOVE PREDŠKOLSKOG ODGOJA</t>
  </si>
  <si>
    <t>PROGRAMSKA DJELATNOST KULTURE</t>
  </si>
  <si>
    <t>PROGRAMSKA DJELATNOST ŠPORTA</t>
  </si>
  <si>
    <t>RAZDJEL/GLAVA</t>
  </si>
  <si>
    <t>TekućI plan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</si>
</sst>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&quot;Istinito&quot;;&quot;Istinito&quot;;&quot;Neistinito&quot;"/>
    <numFmt numFmtId="189" formatCode="[$€-2]\ #,##0.00_);[Red]\([$€-2]\ #,##0.00\)"/>
  </numFmts>
  <fonts count="7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2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sz val="10"/>
      <color indexed="36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8"/>
      <color theme="0"/>
      <name val="Arial"/>
      <family val="2"/>
    </font>
    <font>
      <sz val="10"/>
      <color theme="7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 wrapText="1"/>
    </xf>
    <xf numFmtId="4" fontId="4" fillId="34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7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3" fontId="6" fillId="39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5" fillId="34" borderId="0" xfId="0" applyFont="1" applyFill="1" applyAlignment="1">
      <alignment/>
    </xf>
    <xf numFmtId="3" fontId="6" fillId="34" borderId="0" xfId="0" applyNumberFormat="1" applyFont="1" applyFill="1" applyAlignment="1">
      <alignment wrapText="1"/>
    </xf>
    <xf numFmtId="3" fontId="6" fillId="39" borderId="0" xfId="0" applyNumberFormat="1" applyFont="1" applyFill="1" applyAlignment="1">
      <alignment wrapText="1"/>
    </xf>
    <xf numFmtId="3" fontId="6" fillId="34" borderId="11" xfId="0" applyNumberFormat="1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Alignment="1">
      <alignment wrapText="1"/>
    </xf>
    <xf numFmtId="0" fontId="6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6" fillId="40" borderId="0" xfId="0" applyFont="1" applyFill="1" applyAlignment="1">
      <alignment wrapText="1"/>
    </xf>
    <xf numFmtId="0" fontId="16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3" fontId="4" fillId="38" borderId="10" xfId="0" applyNumberFormat="1" applyFont="1" applyFill="1" applyBorder="1" applyAlignment="1" quotePrefix="1">
      <alignment horizontal="center"/>
    </xf>
    <xf numFmtId="3" fontId="4" fillId="38" borderId="10" xfId="0" applyNumberFormat="1" applyFont="1" applyFill="1" applyBorder="1" applyAlignment="1" quotePrefix="1">
      <alignment/>
    </xf>
    <xf numFmtId="3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4" fontId="6" fillId="34" borderId="10" xfId="0" applyNumberFormat="1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37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wrapText="1"/>
    </xf>
    <xf numFmtId="3" fontId="4" fillId="39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9" fontId="4" fillId="38" borderId="10" xfId="0" applyNumberFormat="1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/>
    </xf>
    <xf numFmtId="0" fontId="4" fillId="38" borderId="10" xfId="0" applyFont="1" applyFill="1" applyBorder="1" applyAlignment="1" quotePrefix="1">
      <alignment horizontal="center"/>
    </xf>
    <xf numFmtId="49" fontId="4" fillId="38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left" wrapText="1"/>
    </xf>
    <xf numFmtId="3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3" fontId="9" fillId="0" borderId="10" xfId="0" applyNumberFormat="1" applyFont="1" applyBorder="1" applyAlignment="1">
      <alignment wrapText="1"/>
    </xf>
    <xf numFmtId="3" fontId="9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vertical="top" wrapText="1"/>
    </xf>
    <xf numFmtId="3" fontId="5" fillId="41" borderId="10" xfId="0" applyNumberFormat="1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37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 wrapText="1"/>
    </xf>
    <xf numFmtId="3" fontId="5" fillId="40" borderId="10" xfId="0" applyNumberFormat="1" applyFont="1" applyFill="1" applyBorder="1" applyAlignment="1">
      <alignment vertical="top"/>
    </xf>
    <xf numFmtId="3" fontId="9" fillId="0" borderId="10" xfId="0" applyNumberFormat="1" applyFont="1" applyBorder="1" applyAlignment="1">
      <alignment/>
    </xf>
    <xf numFmtId="49" fontId="5" fillId="40" borderId="10" xfId="0" applyNumberFormat="1" applyFont="1" applyFill="1" applyBorder="1" applyAlignment="1">
      <alignment wrapText="1"/>
    </xf>
    <xf numFmtId="175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175" fontId="6" fillId="0" borderId="10" xfId="61" applyNumberFormat="1" applyFont="1" applyBorder="1" applyAlignment="1">
      <alignment/>
    </xf>
    <xf numFmtId="171" fontId="6" fillId="0" borderId="10" xfId="6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175" fontId="6" fillId="37" borderId="10" xfId="61" applyNumberFormat="1" applyFont="1" applyFill="1" applyBorder="1" applyAlignment="1">
      <alignment/>
    </xf>
    <xf numFmtId="3" fontId="4" fillId="34" borderId="10" xfId="6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vertical="top" wrapText="1"/>
    </xf>
    <xf numFmtId="175" fontId="4" fillId="0" borderId="10" xfId="61" applyNumberFormat="1" applyFont="1" applyBorder="1" applyAlignment="1">
      <alignment horizontal="right"/>
    </xf>
    <xf numFmtId="175" fontId="4" fillId="0" borderId="10" xfId="61" applyNumberFormat="1" applyFont="1" applyBorder="1" applyAlignment="1">
      <alignment/>
    </xf>
    <xf numFmtId="3" fontId="4" fillId="0" borderId="10" xfId="61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61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171" fontId="6" fillId="0" borderId="13" xfId="61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67" fillId="34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67" fillId="0" borderId="10" xfId="0" applyNumberFormat="1" applyFont="1" applyBorder="1" applyAlignment="1">
      <alignment wrapText="1"/>
    </xf>
    <xf numFmtId="0" fontId="68" fillId="0" borderId="0" xfId="0" applyFont="1" applyAlignment="1">
      <alignment wrapText="1"/>
    </xf>
    <xf numFmtId="3" fontId="69" fillId="0" borderId="10" xfId="0" applyNumberFormat="1" applyFont="1" applyBorder="1" applyAlignment="1">
      <alignment wrapText="1"/>
    </xf>
    <xf numFmtId="3" fontId="69" fillId="34" borderId="10" xfId="0" applyNumberFormat="1" applyFont="1" applyFill="1" applyBorder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Alignment="1">
      <alignment/>
    </xf>
    <xf numFmtId="3" fontId="4" fillId="38" borderId="10" xfId="0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34" borderId="0" xfId="0" applyFont="1" applyFill="1" applyAlignment="1">
      <alignment/>
    </xf>
    <xf numFmtId="0" fontId="72" fillId="34" borderId="10" xfId="0" applyFont="1" applyFill="1" applyBorder="1" applyAlignment="1">
      <alignment wrapText="1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3" fontId="67" fillId="34" borderId="0" xfId="0" applyNumberFormat="1" applyFont="1" applyFill="1" applyAlignment="1">
      <alignment/>
    </xf>
    <xf numFmtId="0" fontId="68" fillId="0" borderId="0" xfId="0" applyFont="1" applyAlignment="1">
      <alignment/>
    </xf>
    <xf numFmtId="3" fontId="72" fillId="0" borderId="0" xfId="0" applyNumberFormat="1" applyFont="1" applyAlignment="1">
      <alignment/>
    </xf>
    <xf numFmtId="3" fontId="72" fillId="34" borderId="0" xfId="0" applyNumberFormat="1" applyFont="1" applyFill="1" applyAlignment="1">
      <alignment/>
    </xf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9" fontId="73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3" fontId="74" fillId="33" borderId="10" xfId="0" applyNumberFormat="1" applyFont="1" applyFill="1" applyBorder="1" applyAlignment="1">
      <alignment wrapText="1"/>
    </xf>
    <xf numFmtId="3" fontId="74" fillId="41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75" fillId="0" borderId="0" xfId="0" applyFont="1" applyAlignment="1">
      <alignment wrapText="1"/>
    </xf>
    <xf numFmtId="3" fontId="74" fillId="42" borderId="10" xfId="0" applyNumberFormat="1" applyFont="1" applyFill="1" applyBorder="1" applyAlignment="1">
      <alignment wrapText="1"/>
    </xf>
    <xf numFmtId="3" fontId="4" fillId="43" borderId="0" xfId="0" applyNumberFormat="1" applyFont="1" applyFill="1" applyAlignment="1">
      <alignment wrapText="1"/>
    </xf>
    <xf numFmtId="0" fontId="0" fillId="43" borderId="0" xfId="0" applyFont="1" applyFill="1" applyAlignment="1">
      <alignment/>
    </xf>
    <xf numFmtId="3" fontId="4" fillId="44" borderId="10" xfId="0" applyNumberFormat="1" applyFont="1" applyFill="1" applyBorder="1" applyAlignment="1">
      <alignment/>
    </xf>
    <xf numFmtId="3" fontId="4" fillId="44" borderId="10" xfId="0" applyNumberFormat="1" applyFont="1" applyFill="1" applyBorder="1" applyAlignment="1">
      <alignment wrapText="1"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 wrapText="1"/>
    </xf>
    <xf numFmtId="3" fontId="6" fillId="44" borderId="10" xfId="0" applyNumberFormat="1" applyFont="1" applyFill="1" applyBorder="1" applyAlignment="1">
      <alignment wrapText="1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wrapText="1"/>
    </xf>
    <xf numFmtId="3" fontId="4" fillId="43" borderId="1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" fillId="43" borderId="0" xfId="0" applyFont="1" applyFill="1" applyAlignment="1">
      <alignment wrapText="1"/>
    </xf>
    <xf numFmtId="3" fontId="4" fillId="45" borderId="10" xfId="0" applyNumberFormat="1" applyFont="1" applyFill="1" applyBorder="1" applyAlignment="1">
      <alignment/>
    </xf>
    <xf numFmtId="3" fontId="4" fillId="45" borderId="10" xfId="0" applyNumberFormat="1" applyFont="1" applyFill="1" applyBorder="1" applyAlignment="1">
      <alignment wrapText="1"/>
    </xf>
    <xf numFmtId="4" fontId="4" fillId="45" borderId="10" xfId="0" applyNumberFormat="1" applyFont="1" applyFill="1" applyBorder="1" applyAlignment="1">
      <alignment/>
    </xf>
    <xf numFmtId="3" fontId="4" fillId="45" borderId="10" xfId="0" applyNumberFormat="1" applyFont="1" applyFill="1" applyBorder="1" applyAlignment="1">
      <alignment vertical="top" wrapText="1"/>
    </xf>
    <xf numFmtId="3" fontId="4" fillId="45" borderId="10" xfId="0" applyNumberFormat="1" applyFont="1" applyFill="1" applyBorder="1" applyAlignment="1">
      <alignment vertical="top"/>
    </xf>
    <xf numFmtId="3" fontId="6" fillId="45" borderId="10" xfId="0" applyNumberFormat="1" applyFont="1" applyFill="1" applyBorder="1" applyAlignment="1">
      <alignment wrapText="1"/>
    </xf>
    <xf numFmtId="175" fontId="4" fillId="45" borderId="10" xfId="0" applyNumberFormat="1" applyFont="1" applyFill="1" applyBorder="1" applyAlignment="1">
      <alignment/>
    </xf>
    <xf numFmtId="3" fontId="6" fillId="43" borderId="10" xfId="0" applyNumberFormat="1" applyFont="1" applyFill="1" applyBorder="1" applyAlignment="1">
      <alignment/>
    </xf>
    <xf numFmtId="3" fontId="72" fillId="43" borderId="10" xfId="0" applyNumberFormat="1" applyFont="1" applyFill="1" applyBorder="1" applyAlignment="1">
      <alignment/>
    </xf>
    <xf numFmtId="0" fontId="68" fillId="34" borderId="0" xfId="0" applyFont="1" applyFill="1" applyAlignment="1">
      <alignment wrapText="1"/>
    </xf>
    <xf numFmtId="3" fontId="67" fillId="37" borderId="10" xfId="0" applyNumberFormat="1" applyFont="1" applyFill="1" applyBorder="1" applyAlignment="1">
      <alignment wrapText="1"/>
    </xf>
    <xf numFmtId="0" fontId="68" fillId="34" borderId="0" xfId="0" applyFont="1" applyFill="1" applyAlignment="1">
      <alignment/>
    </xf>
    <xf numFmtId="0" fontId="68" fillId="0" borderId="10" xfId="0" applyFont="1" applyBorder="1" applyAlignment="1">
      <alignment/>
    </xf>
    <xf numFmtId="3" fontId="67" fillId="0" borderId="10" xfId="0" applyNumberFormat="1" applyFont="1" applyBorder="1" applyAlignment="1">
      <alignment vertical="top" wrapText="1"/>
    </xf>
    <xf numFmtId="3" fontId="67" fillId="34" borderId="10" xfId="0" applyNumberFormat="1" applyFont="1" applyFill="1" applyBorder="1" applyAlignment="1">
      <alignment vertical="top" wrapText="1"/>
    </xf>
    <xf numFmtId="0" fontId="67" fillId="0" borderId="10" xfId="0" applyFont="1" applyBorder="1" applyAlignment="1">
      <alignment/>
    </xf>
    <xf numFmtId="3" fontId="67" fillId="0" borderId="10" xfId="0" applyNumberFormat="1" applyFont="1" applyBorder="1" applyAlignment="1">
      <alignment/>
    </xf>
    <xf numFmtId="0" fontId="0" fillId="45" borderId="0" xfId="0" applyFont="1" applyFill="1" applyAlignment="1">
      <alignment wrapText="1"/>
    </xf>
    <xf numFmtId="17" fontId="0" fillId="0" borderId="0" xfId="0" applyNumberFormat="1" applyFont="1" applyAlignment="1">
      <alignment wrapText="1"/>
    </xf>
    <xf numFmtId="17" fontId="6" fillId="0" borderId="10" xfId="0" applyNumberFormat="1" applyFont="1" applyBorder="1" applyAlignment="1">
      <alignment horizontal="left" wrapText="1"/>
    </xf>
    <xf numFmtId="3" fontId="76" fillId="34" borderId="0" xfId="0" applyNumberFormat="1" applyFont="1" applyFill="1" applyAlignment="1">
      <alignment/>
    </xf>
    <xf numFmtId="3" fontId="67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3" fontId="72" fillId="34" borderId="0" xfId="0" applyNumberFormat="1" applyFont="1" applyFill="1" applyAlignment="1">
      <alignment/>
    </xf>
    <xf numFmtId="0" fontId="67" fillId="34" borderId="0" xfId="0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75" fontId="4" fillId="0" borderId="10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5" fillId="40" borderId="13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38" borderId="14" xfId="0" applyFill="1" applyBorder="1" applyAlignment="1">
      <alignment/>
    </xf>
    <xf numFmtId="0" fontId="4" fillId="38" borderId="14" xfId="0" applyFont="1" applyFill="1" applyBorder="1" applyAlignment="1">
      <alignment/>
    </xf>
    <xf numFmtId="0" fontId="4" fillId="38" borderId="14" xfId="0" applyFont="1" applyFill="1" applyBorder="1" applyAlignment="1">
      <alignment vertical="top"/>
    </xf>
    <xf numFmtId="0" fontId="4" fillId="38" borderId="15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7" xfId="0" applyFont="1" applyFill="1" applyBorder="1" applyAlignment="1">
      <alignment vertical="top"/>
    </xf>
    <xf numFmtId="0" fontId="0" fillId="38" borderId="17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6"/>
  <sheetViews>
    <sheetView tabSelected="1" zoomScale="130" zoomScaleNormal="130" zoomScalePageLayoutView="0" workbookViewId="0" topLeftCell="A1">
      <selection activeCell="Y471" sqref="X471:Y471"/>
    </sheetView>
  </sheetViews>
  <sheetFormatPr defaultColWidth="9.140625" defaultRowHeight="12.75"/>
  <cols>
    <col min="1" max="1" width="17.421875" style="41" customWidth="1"/>
    <col min="2" max="2" width="6.7109375" style="43" hidden="1" customWidth="1"/>
    <col min="3" max="3" width="6.7109375" style="0" hidden="1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35" hidden="1" customWidth="1"/>
    <col min="10" max="10" width="10.57421875" style="0" hidden="1" customWidth="1"/>
    <col min="11" max="11" width="0.13671875" style="0" hidden="1" customWidth="1"/>
    <col min="12" max="12" width="9.7109375" style="35" hidden="1" customWidth="1"/>
    <col min="13" max="13" width="4.7109375" style="0" hidden="1" customWidth="1"/>
  </cols>
  <sheetData>
    <row r="1" spans="1:13" s="1" customFormat="1" ht="12.75">
      <c r="A1" s="41"/>
      <c r="B1" s="43"/>
      <c r="F1" s="15"/>
      <c r="G1" s="15"/>
      <c r="H1" s="15"/>
      <c r="I1" s="36"/>
      <c r="J1" s="15"/>
      <c r="K1" s="15"/>
      <c r="L1" s="36"/>
      <c r="M1" s="15"/>
    </row>
    <row r="2" spans="1:13" s="1" customFormat="1" ht="12.75">
      <c r="A2" s="41"/>
      <c r="B2" s="13" t="s">
        <v>27</v>
      </c>
      <c r="C2" s="13" t="s">
        <v>394</v>
      </c>
      <c r="D2" s="13"/>
      <c r="E2" s="13"/>
      <c r="F2" s="13"/>
      <c r="G2" s="13"/>
      <c r="H2" s="13"/>
      <c r="I2" s="36"/>
      <c r="J2" s="15"/>
      <c r="K2" s="15"/>
      <c r="L2" s="36"/>
      <c r="M2" s="15"/>
    </row>
    <row r="3" spans="1:13" s="1" customFormat="1" ht="12.75">
      <c r="A3" s="41"/>
      <c r="B3" s="244"/>
      <c r="C3" s="241"/>
      <c r="D3" s="238"/>
      <c r="E3" s="238"/>
      <c r="F3" s="238"/>
      <c r="G3" s="13"/>
      <c r="H3" s="13"/>
      <c r="I3" s="36"/>
      <c r="J3" s="15"/>
      <c r="K3" s="15"/>
      <c r="L3" s="36"/>
      <c r="M3" s="15"/>
    </row>
    <row r="4" spans="1:13" s="1" customFormat="1" ht="15.75">
      <c r="A4" s="41"/>
      <c r="B4" s="24" t="s">
        <v>608</v>
      </c>
      <c r="D4" s="15"/>
      <c r="E4" s="15"/>
      <c r="F4" s="15"/>
      <c r="G4" s="15"/>
      <c r="H4" s="15"/>
      <c r="I4" s="36"/>
      <c r="J4" s="15"/>
      <c r="K4" s="15"/>
      <c r="L4" s="36"/>
      <c r="M4" s="15"/>
    </row>
    <row r="5" spans="1:12" s="24" customFormat="1" ht="15.75">
      <c r="A5" s="72"/>
      <c r="B5" s="245"/>
      <c r="C5" s="234"/>
      <c r="D5" s="234"/>
      <c r="E5" s="24" t="s">
        <v>621</v>
      </c>
      <c r="F5" s="234"/>
      <c r="I5" s="73"/>
      <c r="L5" s="73"/>
    </row>
    <row r="6" spans="4:13" ht="12.75">
      <c r="D6" s="13"/>
      <c r="E6" s="13"/>
      <c r="F6" s="13"/>
      <c r="G6" s="13"/>
      <c r="H6" s="14"/>
      <c r="I6" s="36"/>
      <c r="J6" s="13"/>
      <c r="K6" s="13"/>
      <c r="L6" s="36"/>
      <c r="M6" s="13"/>
    </row>
    <row r="7" spans="1:14" ht="12.75">
      <c r="A7" s="136"/>
      <c r="B7" s="137"/>
      <c r="C7" s="317"/>
      <c r="D7" s="323"/>
      <c r="E7" s="320"/>
      <c r="F7" s="138">
        <v>1</v>
      </c>
      <c r="G7" s="138">
        <v>2</v>
      </c>
      <c r="H7" s="138">
        <v>3</v>
      </c>
      <c r="I7" s="138">
        <v>4</v>
      </c>
      <c r="J7" s="138" t="s">
        <v>1</v>
      </c>
      <c r="K7" s="138" t="s">
        <v>2</v>
      </c>
      <c r="L7" s="138">
        <v>5</v>
      </c>
      <c r="M7" s="138" t="s">
        <v>378</v>
      </c>
      <c r="N7" s="138" t="s">
        <v>615</v>
      </c>
    </row>
    <row r="8" spans="1:14" ht="22.5">
      <c r="A8" s="139"/>
      <c r="B8" s="140"/>
      <c r="C8" s="318"/>
      <c r="D8" s="321"/>
      <c r="E8" s="320"/>
      <c r="F8" s="140" t="s">
        <v>607</v>
      </c>
      <c r="G8" s="140" t="s">
        <v>606</v>
      </c>
      <c r="H8" s="140" t="s">
        <v>533</v>
      </c>
      <c r="I8" s="140"/>
      <c r="J8" s="138"/>
      <c r="K8" s="138"/>
      <c r="L8" s="141"/>
      <c r="M8" s="141" t="s">
        <v>33</v>
      </c>
      <c r="N8" s="141" t="s">
        <v>33</v>
      </c>
    </row>
    <row r="9" spans="1:14" ht="12.75">
      <c r="A9" s="142" t="s">
        <v>641</v>
      </c>
      <c r="B9" s="143"/>
      <c r="C9" s="319"/>
      <c r="D9" s="322"/>
      <c r="E9" s="320" t="s">
        <v>15</v>
      </c>
      <c r="F9" s="141" t="s">
        <v>532</v>
      </c>
      <c r="G9" s="141" t="s">
        <v>532</v>
      </c>
      <c r="H9" s="252" t="s">
        <v>592</v>
      </c>
      <c r="I9" s="141"/>
      <c r="J9" s="141">
        <v>2006</v>
      </c>
      <c r="K9" s="141">
        <v>2007</v>
      </c>
      <c r="L9" s="141"/>
      <c r="M9" s="141" t="s">
        <v>34</v>
      </c>
      <c r="N9" s="141" t="s">
        <v>34</v>
      </c>
    </row>
    <row r="10" spans="1:14" ht="12.75">
      <c r="A10" s="164"/>
      <c r="B10" s="167"/>
      <c r="C10" s="166"/>
      <c r="D10" s="307" t="s">
        <v>16</v>
      </c>
      <c r="E10" s="178"/>
      <c r="F10" s="195">
        <f aca="true" t="shared" si="0" ref="F10:L10">SUM(F11,F71)</f>
        <v>27354600</v>
      </c>
      <c r="G10" s="195">
        <f t="shared" si="0"/>
        <v>4621200</v>
      </c>
      <c r="H10" s="195">
        <f t="shared" si="0"/>
        <v>4094588.34</v>
      </c>
      <c r="I10" s="202">
        <f t="shared" si="0"/>
        <v>0</v>
      </c>
      <c r="J10" s="202">
        <f t="shared" si="0"/>
        <v>0</v>
      </c>
      <c r="K10" s="202">
        <f t="shared" si="0"/>
        <v>0</v>
      </c>
      <c r="L10" s="202">
        <f t="shared" si="0"/>
        <v>0</v>
      </c>
      <c r="M10" s="264">
        <f>+I10/F10*100</f>
        <v>0</v>
      </c>
      <c r="N10" s="264">
        <f>+H10/G10*100</f>
        <v>88.60443910672552</v>
      </c>
    </row>
    <row r="11" spans="1:14" ht="24" customHeight="1">
      <c r="A11" s="164" t="s">
        <v>623</v>
      </c>
      <c r="B11" s="167"/>
      <c r="C11" s="166"/>
      <c r="D11" s="178" t="s">
        <v>622</v>
      </c>
      <c r="E11" s="178"/>
      <c r="F11" s="195">
        <f>SUM(F14,F64)</f>
        <v>464500</v>
      </c>
      <c r="G11" s="195">
        <f>SUM(G14,G64)</f>
        <v>447500</v>
      </c>
      <c r="H11" s="195">
        <f>SUM(H14,H64)</f>
        <v>411404.6</v>
      </c>
      <c r="I11" s="203"/>
      <c r="J11" s="203"/>
      <c r="K11" s="203"/>
      <c r="L11" s="203"/>
      <c r="M11" s="264">
        <f aca="true" t="shared" si="1" ref="M11:M74">+I11/F11*100</f>
        <v>0</v>
      </c>
      <c r="N11" s="264">
        <f aca="true" t="shared" si="2" ref="N11:N74">+H11/G11*100</f>
        <v>91.93398882681564</v>
      </c>
    </row>
    <row r="12" spans="1:14" ht="24" customHeight="1">
      <c r="A12" s="164" t="s">
        <v>625</v>
      </c>
      <c r="B12" s="167"/>
      <c r="C12" s="166"/>
      <c r="D12" s="178" t="s">
        <v>634</v>
      </c>
      <c r="E12" s="178"/>
      <c r="F12" s="195">
        <f>SUM(F64,F14)</f>
        <v>464500</v>
      </c>
      <c r="G12" s="195">
        <f>SUM(G64,G14)</f>
        <v>447500</v>
      </c>
      <c r="H12" s="195">
        <f>SUM(H64,H14)</f>
        <v>411404.6</v>
      </c>
      <c r="I12" s="204"/>
      <c r="J12" s="204"/>
      <c r="K12" s="204"/>
      <c r="L12" s="204"/>
      <c r="M12" s="264">
        <f t="shared" si="1"/>
        <v>0</v>
      </c>
      <c r="N12" s="264">
        <f t="shared" si="2"/>
        <v>91.93398882681564</v>
      </c>
    </row>
    <row r="13" spans="1:14" ht="12.75" hidden="1">
      <c r="A13" s="164" t="s">
        <v>58</v>
      </c>
      <c r="B13" s="167"/>
      <c r="C13" s="164" t="s">
        <v>58</v>
      </c>
      <c r="D13" s="178" t="s">
        <v>17</v>
      </c>
      <c r="E13" s="178"/>
      <c r="F13" s="195"/>
      <c r="G13" s="195"/>
      <c r="H13" s="195"/>
      <c r="I13" s="203"/>
      <c r="J13" s="203"/>
      <c r="K13" s="203"/>
      <c r="L13" s="203"/>
      <c r="M13" s="264" t="e">
        <f t="shared" si="1"/>
        <v>#DIV/0!</v>
      </c>
      <c r="N13" s="264" t="e">
        <f t="shared" si="2"/>
        <v>#DIV/0!</v>
      </c>
    </row>
    <row r="14" spans="1:14" ht="24" customHeight="1" hidden="1">
      <c r="A14" s="164" t="s">
        <v>117</v>
      </c>
      <c r="B14" s="167"/>
      <c r="C14" s="166"/>
      <c r="D14" s="177" t="s">
        <v>507</v>
      </c>
      <c r="E14" s="99"/>
      <c r="F14" s="195">
        <f>SUM(F15,F33)</f>
        <v>454500</v>
      </c>
      <c r="G14" s="195">
        <f>SUM(G15,G33)</f>
        <v>437500</v>
      </c>
      <c r="H14" s="195">
        <f>SUM(H15,H33)</f>
        <v>401404.6</v>
      </c>
      <c r="I14" s="251"/>
      <c r="J14" s="251"/>
      <c r="K14" s="251"/>
      <c r="L14" s="251"/>
      <c r="M14" s="264">
        <f t="shared" si="1"/>
        <v>0</v>
      </c>
      <c r="N14" s="264">
        <f t="shared" si="2"/>
        <v>91.74962285714285</v>
      </c>
    </row>
    <row r="15" spans="1:14" ht="12.75" hidden="1">
      <c r="A15" s="164" t="s">
        <v>118</v>
      </c>
      <c r="B15" s="167" t="s">
        <v>448</v>
      </c>
      <c r="C15" s="164" t="s">
        <v>55</v>
      </c>
      <c r="D15" s="178" t="s">
        <v>506</v>
      </c>
      <c r="E15" s="178"/>
      <c r="F15" s="195">
        <f>SUM(F17)</f>
        <v>140500</v>
      </c>
      <c r="G15" s="195">
        <f>SUM(G17)</f>
        <v>130500</v>
      </c>
      <c r="H15" s="195">
        <f>SUM(H17)</f>
        <v>117164.9</v>
      </c>
      <c r="I15" s="185"/>
      <c r="J15" s="185"/>
      <c r="K15" s="185"/>
      <c r="L15" s="185"/>
      <c r="M15" s="264">
        <f t="shared" si="1"/>
        <v>0</v>
      </c>
      <c r="N15" s="264">
        <f t="shared" si="2"/>
        <v>89.78153256704981</v>
      </c>
    </row>
    <row r="16" spans="1:14" s="69" customFormat="1" ht="12.75" hidden="1">
      <c r="A16" s="164"/>
      <c r="B16" s="225">
        <v>11</v>
      </c>
      <c r="C16" s="164"/>
      <c r="D16" s="178"/>
      <c r="E16" s="178" t="s">
        <v>551</v>
      </c>
      <c r="F16" s="195">
        <v>140500</v>
      </c>
      <c r="G16" s="195">
        <v>130500</v>
      </c>
      <c r="H16" s="195">
        <v>117165</v>
      </c>
      <c r="I16" s="267"/>
      <c r="J16" s="267"/>
      <c r="K16" s="267"/>
      <c r="L16" s="267"/>
      <c r="M16" s="264">
        <f t="shared" si="1"/>
        <v>0</v>
      </c>
      <c r="N16" s="264">
        <f t="shared" si="2"/>
        <v>89.7816091954023</v>
      </c>
    </row>
    <row r="17" spans="1:14" s="2" customFormat="1" ht="12.75" hidden="1">
      <c r="A17" s="148"/>
      <c r="B17" s="149"/>
      <c r="C17" s="148" t="s">
        <v>55</v>
      </c>
      <c r="D17" s="99">
        <v>3</v>
      </c>
      <c r="E17" s="100" t="s">
        <v>3</v>
      </c>
      <c r="F17" s="81">
        <f>SUM(F18,F28)</f>
        <v>140500</v>
      </c>
      <c r="G17" s="81">
        <f>SUM(G18,G28)</f>
        <v>130500</v>
      </c>
      <c r="H17" s="81">
        <f>SUM(H18,H28)</f>
        <v>117164.9</v>
      </c>
      <c r="I17" s="81"/>
      <c r="J17" s="81"/>
      <c r="K17" s="81"/>
      <c r="L17" s="81"/>
      <c r="M17" s="264">
        <f t="shared" si="1"/>
        <v>0</v>
      </c>
      <c r="N17" s="264">
        <f t="shared" si="2"/>
        <v>89.78153256704981</v>
      </c>
    </row>
    <row r="18" spans="1:14" s="2" customFormat="1" ht="12.75" hidden="1">
      <c r="A18" s="148"/>
      <c r="B18" s="149"/>
      <c r="C18" s="148" t="s">
        <v>55</v>
      </c>
      <c r="D18" s="99">
        <v>32</v>
      </c>
      <c r="E18" s="100" t="s">
        <v>4</v>
      </c>
      <c r="F18" s="81">
        <f>SUM(F19,F22)</f>
        <v>135500</v>
      </c>
      <c r="G18" s="81">
        <f>SUM(G19,G22)</f>
        <v>130500</v>
      </c>
      <c r="H18" s="81">
        <f>SUM(H19,H22)</f>
        <v>117164.9</v>
      </c>
      <c r="I18" s="81"/>
      <c r="J18" s="81"/>
      <c r="K18" s="81"/>
      <c r="L18" s="81"/>
      <c r="M18" s="264">
        <f t="shared" si="1"/>
        <v>0</v>
      </c>
      <c r="N18" s="264">
        <f t="shared" si="2"/>
        <v>89.78153256704981</v>
      </c>
    </row>
    <row r="19" spans="1:14" s="2" customFormat="1" ht="12.75" hidden="1">
      <c r="A19" s="148"/>
      <c r="B19" s="224"/>
      <c r="C19" s="148" t="s">
        <v>55</v>
      </c>
      <c r="D19" s="99">
        <v>323</v>
      </c>
      <c r="E19" s="100" t="s">
        <v>41</v>
      </c>
      <c r="F19" s="81">
        <f>SUM(F20,F21)</f>
        <v>95000</v>
      </c>
      <c r="G19" s="81">
        <f>SUM(G20,G21)</f>
        <v>90000</v>
      </c>
      <c r="H19" s="81">
        <f>SUM(H20,H21)</f>
        <v>83627</v>
      </c>
      <c r="I19" s="81"/>
      <c r="J19" s="81"/>
      <c r="K19" s="81"/>
      <c r="L19" s="81"/>
      <c r="M19" s="264">
        <f t="shared" si="1"/>
        <v>0</v>
      </c>
      <c r="N19" s="264">
        <f t="shared" si="2"/>
        <v>92.91888888888889</v>
      </c>
    </row>
    <row r="20" spans="1:14" s="4" customFormat="1" ht="12.75" hidden="1">
      <c r="A20" s="150"/>
      <c r="B20" s="113"/>
      <c r="C20" s="150" t="s">
        <v>55</v>
      </c>
      <c r="D20" s="113">
        <v>3233</v>
      </c>
      <c r="E20" s="114" t="s">
        <v>283</v>
      </c>
      <c r="F20" s="83">
        <v>90000</v>
      </c>
      <c r="G20" s="83">
        <v>90000</v>
      </c>
      <c r="H20" s="83">
        <v>83627</v>
      </c>
      <c r="I20" s="83"/>
      <c r="J20" s="84"/>
      <c r="K20" s="84"/>
      <c r="L20" s="83"/>
      <c r="M20" s="264">
        <f t="shared" si="1"/>
        <v>0</v>
      </c>
      <c r="N20" s="264">
        <f t="shared" si="2"/>
        <v>92.91888888888889</v>
      </c>
    </row>
    <row r="21" spans="1:14" s="228" customFormat="1" ht="12.75" hidden="1">
      <c r="A21" s="150"/>
      <c r="B21" s="113"/>
      <c r="C21" s="150" t="s">
        <v>55</v>
      </c>
      <c r="D21" s="113">
        <v>3239</v>
      </c>
      <c r="E21" s="114" t="s">
        <v>420</v>
      </c>
      <c r="F21" s="83">
        <v>5000</v>
      </c>
      <c r="G21" s="83">
        <v>0</v>
      </c>
      <c r="H21" s="83">
        <v>0</v>
      </c>
      <c r="I21" s="227"/>
      <c r="J21" s="220"/>
      <c r="K21" s="220"/>
      <c r="L21" s="227"/>
      <c r="M21" s="275">
        <f t="shared" si="1"/>
        <v>0</v>
      </c>
      <c r="N21" s="264" t="e">
        <f t="shared" si="2"/>
        <v>#DIV/0!</v>
      </c>
    </row>
    <row r="22" spans="1:14" s="2" customFormat="1" ht="12.75" hidden="1">
      <c r="A22" s="148"/>
      <c r="B22" s="224"/>
      <c r="C22" s="148" t="s">
        <v>55</v>
      </c>
      <c r="D22" s="99">
        <v>329</v>
      </c>
      <c r="E22" s="100" t="s">
        <v>8</v>
      </c>
      <c r="F22" s="81">
        <f>SUM(F23:F27)</f>
        <v>40500</v>
      </c>
      <c r="G22" s="81">
        <f>SUM(G23:G27)</f>
        <v>40500</v>
      </c>
      <c r="H22" s="81">
        <f>SUM(H23:H27)</f>
        <v>33537.9</v>
      </c>
      <c r="I22" s="81"/>
      <c r="J22" s="81"/>
      <c r="K22" s="81"/>
      <c r="L22" s="81"/>
      <c r="M22" s="264">
        <f t="shared" si="1"/>
        <v>0</v>
      </c>
      <c r="N22" s="264">
        <f t="shared" si="2"/>
        <v>82.80962962962963</v>
      </c>
    </row>
    <row r="23" spans="1:14" s="4" customFormat="1" ht="12.75" hidden="1">
      <c r="A23" s="150"/>
      <c r="B23" s="113"/>
      <c r="C23" s="150" t="s">
        <v>55</v>
      </c>
      <c r="D23" s="113">
        <v>3291</v>
      </c>
      <c r="E23" s="114" t="s">
        <v>508</v>
      </c>
      <c r="F23" s="83">
        <v>15000</v>
      </c>
      <c r="G23" s="83">
        <v>15000</v>
      </c>
      <c r="H23" s="83">
        <v>14374.9</v>
      </c>
      <c r="I23" s="83"/>
      <c r="J23" s="84"/>
      <c r="K23" s="84"/>
      <c r="L23" s="83"/>
      <c r="M23" s="264">
        <f t="shared" si="1"/>
        <v>0</v>
      </c>
      <c r="N23" s="264">
        <f t="shared" si="2"/>
        <v>95.83266666666667</v>
      </c>
    </row>
    <row r="24" spans="1:14" s="4" customFormat="1" ht="12.75" hidden="1">
      <c r="A24" s="150"/>
      <c r="B24" s="113"/>
      <c r="C24" s="150" t="s">
        <v>55</v>
      </c>
      <c r="D24" s="113">
        <v>3293</v>
      </c>
      <c r="E24" s="114" t="s">
        <v>509</v>
      </c>
      <c r="F24" s="83">
        <v>20000</v>
      </c>
      <c r="G24" s="83">
        <v>20000</v>
      </c>
      <c r="H24" s="83">
        <v>15300</v>
      </c>
      <c r="I24" s="83"/>
      <c r="J24" s="84"/>
      <c r="K24" s="84"/>
      <c r="L24" s="83"/>
      <c r="M24" s="264">
        <f t="shared" si="1"/>
        <v>0</v>
      </c>
      <c r="N24" s="264">
        <f t="shared" si="2"/>
        <v>76.5</v>
      </c>
    </row>
    <row r="25" spans="1:14" s="4" customFormat="1" ht="12.75" hidden="1">
      <c r="A25" s="150"/>
      <c r="B25" s="113"/>
      <c r="C25" s="150" t="s">
        <v>55</v>
      </c>
      <c r="D25" s="113">
        <v>3294</v>
      </c>
      <c r="E25" s="114" t="s">
        <v>310</v>
      </c>
      <c r="F25" s="83">
        <v>2500</v>
      </c>
      <c r="G25" s="83">
        <v>2500</v>
      </c>
      <c r="H25" s="83">
        <v>1740</v>
      </c>
      <c r="I25" s="83"/>
      <c r="J25" s="84"/>
      <c r="K25" s="84"/>
      <c r="L25" s="83"/>
      <c r="M25" s="264">
        <f t="shared" si="1"/>
        <v>0</v>
      </c>
      <c r="N25" s="264">
        <f t="shared" si="2"/>
        <v>69.6</v>
      </c>
    </row>
    <row r="26" spans="1:14" s="231" customFormat="1" ht="12.75" hidden="1">
      <c r="A26" s="150"/>
      <c r="B26" s="113"/>
      <c r="C26" s="150" t="s">
        <v>55</v>
      </c>
      <c r="D26" s="113">
        <v>32961</v>
      </c>
      <c r="E26" s="114" t="s">
        <v>486</v>
      </c>
      <c r="F26" s="83">
        <v>0</v>
      </c>
      <c r="G26" s="83">
        <v>0</v>
      </c>
      <c r="H26" s="83">
        <v>0</v>
      </c>
      <c r="I26" s="83"/>
      <c r="J26" s="230"/>
      <c r="K26" s="230"/>
      <c r="L26" s="229"/>
      <c r="M26" s="264" t="e">
        <f t="shared" si="1"/>
        <v>#DIV/0!</v>
      </c>
      <c r="N26" s="264" t="e">
        <f t="shared" si="2"/>
        <v>#DIV/0!</v>
      </c>
    </row>
    <row r="27" spans="1:14" s="4" customFormat="1" ht="12.75" hidden="1">
      <c r="A27" s="150"/>
      <c r="B27" s="113"/>
      <c r="C27" s="150" t="s">
        <v>55</v>
      </c>
      <c r="D27" s="113">
        <v>3299</v>
      </c>
      <c r="E27" s="114" t="s">
        <v>395</v>
      </c>
      <c r="F27" s="83">
        <v>3000</v>
      </c>
      <c r="G27" s="83">
        <v>3000</v>
      </c>
      <c r="H27" s="83">
        <v>2123</v>
      </c>
      <c r="I27" s="83"/>
      <c r="J27" s="84"/>
      <c r="K27" s="84"/>
      <c r="L27" s="83"/>
      <c r="M27" s="264">
        <f t="shared" si="1"/>
        <v>0</v>
      </c>
      <c r="N27" s="264">
        <f t="shared" si="2"/>
        <v>70.76666666666667</v>
      </c>
    </row>
    <row r="28" spans="1:14" s="4" customFormat="1" ht="12.75" hidden="1">
      <c r="A28" s="150"/>
      <c r="B28" s="113"/>
      <c r="C28" s="148" t="s">
        <v>55</v>
      </c>
      <c r="D28" s="99">
        <v>38</v>
      </c>
      <c r="E28" s="100" t="s">
        <v>28</v>
      </c>
      <c r="F28" s="81">
        <f>SUM(F29,F31)</f>
        <v>5000</v>
      </c>
      <c r="G28" s="81">
        <f>SUM(G29,G31)</f>
        <v>0</v>
      </c>
      <c r="H28" s="81">
        <f>SUM(H29,H31)</f>
        <v>0</v>
      </c>
      <c r="I28" s="81"/>
      <c r="J28" s="81"/>
      <c r="K28" s="81"/>
      <c r="L28" s="81"/>
      <c r="M28" s="264">
        <f t="shared" si="1"/>
        <v>0</v>
      </c>
      <c r="N28" s="264" t="e">
        <f t="shared" si="2"/>
        <v>#DIV/0!</v>
      </c>
    </row>
    <row r="29" spans="1:14" s="4" customFormat="1" ht="12.75" hidden="1">
      <c r="A29" s="150"/>
      <c r="B29" s="113"/>
      <c r="C29" s="148" t="s">
        <v>55</v>
      </c>
      <c r="D29" s="99">
        <v>381</v>
      </c>
      <c r="E29" s="100" t="s">
        <v>48</v>
      </c>
      <c r="F29" s="81">
        <f>SUM(F30)</f>
        <v>5000</v>
      </c>
      <c r="G29" s="81">
        <f>SUM(G30)</f>
        <v>0</v>
      </c>
      <c r="H29" s="81">
        <f>SUM(H30)</f>
        <v>0</v>
      </c>
      <c r="I29" s="81"/>
      <c r="J29" s="81"/>
      <c r="K29" s="81"/>
      <c r="L29" s="81"/>
      <c r="M29" s="264">
        <f t="shared" si="1"/>
        <v>0</v>
      </c>
      <c r="N29" s="264" t="e">
        <f t="shared" si="2"/>
        <v>#DIV/0!</v>
      </c>
    </row>
    <row r="30" spans="1:14" s="228" customFormat="1" ht="12.75" hidden="1">
      <c r="A30" s="150"/>
      <c r="B30" s="113"/>
      <c r="C30" s="150" t="s">
        <v>55</v>
      </c>
      <c r="D30" s="113">
        <v>3811</v>
      </c>
      <c r="E30" s="114" t="s">
        <v>297</v>
      </c>
      <c r="F30" s="83">
        <v>5000</v>
      </c>
      <c r="G30" s="83">
        <v>0</v>
      </c>
      <c r="H30" s="83">
        <v>0</v>
      </c>
      <c r="I30" s="227"/>
      <c r="J30" s="220"/>
      <c r="K30" s="220"/>
      <c r="L30" s="227"/>
      <c r="M30" s="275">
        <f t="shared" si="1"/>
        <v>0</v>
      </c>
      <c r="N30" s="264" t="e">
        <f t="shared" si="2"/>
        <v>#DIV/0!</v>
      </c>
    </row>
    <row r="31" spans="1:14" s="2" customFormat="1" ht="12.75" hidden="1">
      <c r="A31" s="148"/>
      <c r="B31" s="99"/>
      <c r="C31" s="148" t="s">
        <v>55</v>
      </c>
      <c r="D31" s="99">
        <v>386</v>
      </c>
      <c r="E31" s="100" t="s">
        <v>40</v>
      </c>
      <c r="F31" s="81">
        <f>SUM(F32)</f>
        <v>0</v>
      </c>
      <c r="G31" s="81">
        <f>SUM(G32)</f>
        <v>0</v>
      </c>
      <c r="H31" s="81">
        <f>SUM(H32)</f>
        <v>0</v>
      </c>
      <c r="I31" s="81"/>
      <c r="J31" s="81"/>
      <c r="K31" s="81"/>
      <c r="L31" s="81"/>
      <c r="M31" s="264" t="e">
        <f t="shared" si="1"/>
        <v>#DIV/0!</v>
      </c>
      <c r="N31" s="264" t="e">
        <f t="shared" si="2"/>
        <v>#DIV/0!</v>
      </c>
    </row>
    <row r="32" spans="1:14" s="4" customFormat="1" ht="12.75" hidden="1">
      <c r="A32" s="150"/>
      <c r="B32" s="113"/>
      <c r="C32" s="150" t="s">
        <v>55</v>
      </c>
      <c r="D32" s="113">
        <v>3861</v>
      </c>
      <c r="E32" s="114" t="s">
        <v>384</v>
      </c>
      <c r="F32" s="83"/>
      <c r="G32" s="83"/>
      <c r="H32" s="83"/>
      <c r="I32" s="83"/>
      <c r="J32" s="84"/>
      <c r="K32" s="84"/>
      <c r="L32" s="83"/>
      <c r="M32" s="264" t="e">
        <f t="shared" si="1"/>
        <v>#DIV/0!</v>
      </c>
      <c r="N32" s="264" t="e">
        <f t="shared" si="2"/>
        <v>#DIV/0!</v>
      </c>
    </row>
    <row r="33" spans="1:14" s="2" customFormat="1" ht="24" customHeight="1" hidden="1">
      <c r="A33" s="148" t="s">
        <v>119</v>
      </c>
      <c r="B33" s="149" t="s">
        <v>449</v>
      </c>
      <c r="C33" s="148" t="s">
        <v>55</v>
      </c>
      <c r="D33" s="99" t="s">
        <v>510</v>
      </c>
      <c r="E33" s="100" t="s">
        <v>103</v>
      </c>
      <c r="F33" s="81">
        <f>SUM(F35)</f>
        <v>314000</v>
      </c>
      <c r="G33" s="81">
        <f>SUM(G35)</f>
        <v>307000</v>
      </c>
      <c r="H33" s="81">
        <f>SUM(H35)</f>
        <v>284239.7</v>
      </c>
      <c r="I33" s="151"/>
      <c r="J33" s="151"/>
      <c r="K33" s="151"/>
      <c r="L33" s="151"/>
      <c r="M33" s="264">
        <f t="shared" si="1"/>
        <v>0</v>
      </c>
      <c r="N33" s="264">
        <f t="shared" si="2"/>
        <v>92.58622149837133</v>
      </c>
    </row>
    <row r="34" spans="1:14" s="266" customFormat="1" ht="24" customHeight="1" hidden="1">
      <c r="A34" s="148"/>
      <c r="B34" s="224">
        <v>11</v>
      </c>
      <c r="C34" s="148"/>
      <c r="D34" s="99"/>
      <c r="E34" s="100" t="s">
        <v>551</v>
      </c>
      <c r="F34" s="81">
        <v>314000</v>
      </c>
      <c r="G34" s="81">
        <v>307000</v>
      </c>
      <c r="H34" s="81">
        <v>284240</v>
      </c>
      <c r="I34" s="268"/>
      <c r="J34" s="268"/>
      <c r="K34" s="268"/>
      <c r="L34" s="268"/>
      <c r="M34" s="264">
        <f t="shared" si="1"/>
        <v>0</v>
      </c>
      <c r="N34" s="264">
        <f t="shared" si="2"/>
        <v>92.58631921824104</v>
      </c>
    </row>
    <row r="35" spans="1:14" s="2" customFormat="1" ht="12.75" hidden="1">
      <c r="A35" s="148"/>
      <c r="B35" s="113"/>
      <c r="C35" s="148" t="s">
        <v>55</v>
      </c>
      <c r="D35" s="99">
        <v>3</v>
      </c>
      <c r="E35" s="100" t="s">
        <v>3</v>
      </c>
      <c r="F35" s="81">
        <f>SUM(F36,F44)</f>
        <v>314000</v>
      </c>
      <c r="G35" s="81">
        <f>SUM(G36,G44)</f>
        <v>307000</v>
      </c>
      <c r="H35" s="81">
        <f>SUM(H36,H44)</f>
        <v>284239.7</v>
      </c>
      <c r="I35" s="81"/>
      <c r="J35" s="80"/>
      <c r="K35" s="80"/>
      <c r="L35" s="81"/>
      <c r="M35" s="264">
        <f t="shared" si="1"/>
        <v>0</v>
      </c>
      <c r="N35" s="264">
        <f t="shared" si="2"/>
        <v>92.58622149837133</v>
      </c>
    </row>
    <row r="36" spans="1:14" s="2" customFormat="1" ht="12.75" hidden="1">
      <c r="A36" s="148"/>
      <c r="B36" s="113"/>
      <c r="C36" s="148" t="s">
        <v>55</v>
      </c>
      <c r="D36" s="99">
        <v>31</v>
      </c>
      <c r="E36" s="100" t="s">
        <v>6</v>
      </c>
      <c r="F36" s="81">
        <f>SUM(F37,F39,F41)</f>
        <v>203000</v>
      </c>
      <c r="G36" s="81">
        <f>SUM(G37,G39,G41)</f>
        <v>199000</v>
      </c>
      <c r="H36" s="81">
        <f>SUM(H37,H39,H41)</f>
        <v>192084</v>
      </c>
      <c r="I36" s="81"/>
      <c r="J36" s="80"/>
      <c r="K36" s="80"/>
      <c r="L36" s="81"/>
      <c r="M36" s="264">
        <f t="shared" si="1"/>
        <v>0</v>
      </c>
      <c r="N36" s="264">
        <f t="shared" si="2"/>
        <v>96.5246231155779</v>
      </c>
    </row>
    <row r="37" spans="1:14" s="2" customFormat="1" ht="12.75" hidden="1">
      <c r="A37" s="148"/>
      <c r="B37" s="224"/>
      <c r="C37" s="148" t="s">
        <v>55</v>
      </c>
      <c r="D37" s="99">
        <v>311</v>
      </c>
      <c r="E37" s="100" t="s">
        <v>104</v>
      </c>
      <c r="F37" s="81">
        <f>SUM(F38)</f>
        <v>170000</v>
      </c>
      <c r="G37" s="81">
        <f>SUM(G38)</f>
        <v>170000</v>
      </c>
      <c r="H37" s="81">
        <f>SUM(H38)</f>
        <v>163894</v>
      </c>
      <c r="I37" s="81"/>
      <c r="J37" s="82"/>
      <c r="K37" s="82"/>
      <c r="L37" s="81"/>
      <c r="M37" s="264">
        <f t="shared" si="1"/>
        <v>0</v>
      </c>
      <c r="N37" s="264">
        <f t="shared" si="2"/>
        <v>96.40823529411765</v>
      </c>
    </row>
    <row r="38" spans="1:14" s="4" customFormat="1" ht="12.75" hidden="1">
      <c r="A38" s="150"/>
      <c r="B38" s="113"/>
      <c r="C38" s="150" t="s">
        <v>55</v>
      </c>
      <c r="D38" s="113">
        <v>3111</v>
      </c>
      <c r="E38" s="114" t="s">
        <v>286</v>
      </c>
      <c r="F38" s="83">
        <v>170000</v>
      </c>
      <c r="G38" s="83">
        <v>170000</v>
      </c>
      <c r="H38" s="83">
        <v>163894</v>
      </c>
      <c r="I38" s="83"/>
      <c r="J38" s="84"/>
      <c r="K38" s="84"/>
      <c r="L38" s="83"/>
      <c r="M38" s="264">
        <f t="shared" si="1"/>
        <v>0</v>
      </c>
      <c r="N38" s="264">
        <f t="shared" si="2"/>
        <v>96.40823529411765</v>
      </c>
    </row>
    <row r="39" spans="1:14" s="2" customFormat="1" ht="12.75" hidden="1">
      <c r="A39" s="148"/>
      <c r="B39" s="224"/>
      <c r="C39" s="148" t="s">
        <v>55</v>
      </c>
      <c r="D39" s="99">
        <v>312</v>
      </c>
      <c r="E39" s="100" t="s">
        <v>7</v>
      </c>
      <c r="F39" s="81">
        <f>SUM(F40)</f>
        <v>4000</v>
      </c>
      <c r="G39" s="81">
        <f>SUM(G40)</f>
        <v>0</v>
      </c>
      <c r="H39" s="81">
        <f>SUM(H40)</f>
        <v>0</v>
      </c>
      <c r="I39" s="81"/>
      <c r="J39" s="82"/>
      <c r="K39" s="82"/>
      <c r="L39" s="81"/>
      <c r="M39" s="264">
        <f t="shared" si="1"/>
        <v>0</v>
      </c>
      <c r="N39" s="264" t="e">
        <f t="shared" si="2"/>
        <v>#DIV/0!</v>
      </c>
    </row>
    <row r="40" spans="1:14" s="228" customFormat="1" ht="12.75" hidden="1">
      <c r="A40" s="150"/>
      <c r="B40" s="113"/>
      <c r="C40" s="150" t="s">
        <v>55</v>
      </c>
      <c r="D40" s="113">
        <v>3121</v>
      </c>
      <c r="E40" s="114" t="s">
        <v>7</v>
      </c>
      <c r="F40" s="83">
        <v>4000</v>
      </c>
      <c r="G40" s="83">
        <v>0</v>
      </c>
      <c r="H40" s="83">
        <v>0</v>
      </c>
      <c r="I40" s="227"/>
      <c r="J40" s="220"/>
      <c r="K40" s="220"/>
      <c r="L40" s="227"/>
      <c r="M40" s="275">
        <f t="shared" si="1"/>
        <v>0</v>
      </c>
      <c r="N40" s="264" t="e">
        <f t="shared" si="2"/>
        <v>#DIV/0!</v>
      </c>
    </row>
    <row r="41" spans="1:14" s="2" customFormat="1" ht="12.75" hidden="1">
      <c r="A41" s="148"/>
      <c r="B41" s="224"/>
      <c r="C41" s="148" t="s">
        <v>55</v>
      </c>
      <c r="D41" s="99">
        <v>313</v>
      </c>
      <c r="E41" s="100" t="s">
        <v>43</v>
      </c>
      <c r="F41" s="81">
        <f>SUM(F42:F43)</f>
        <v>29000</v>
      </c>
      <c r="G41" s="81">
        <f>SUM(G42:G43)</f>
        <v>29000</v>
      </c>
      <c r="H41" s="81">
        <f>SUM(H42:H43)</f>
        <v>28190</v>
      </c>
      <c r="I41" s="81"/>
      <c r="J41" s="82"/>
      <c r="K41" s="82"/>
      <c r="L41" s="81"/>
      <c r="M41" s="264">
        <f t="shared" si="1"/>
        <v>0</v>
      </c>
      <c r="N41" s="264">
        <f t="shared" si="2"/>
        <v>97.20689655172414</v>
      </c>
    </row>
    <row r="42" spans="1:14" s="4" customFormat="1" ht="12.75" hidden="1">
      <c r="A42" s="150"/>
      <c r="B42" s="113"/>
      <c r="C42" s="150" t="s">
        <v>55</v>
      </c>
      <c r="D42" s="113">
        <v>3132</v>
      </c>
      <c r="E42" s="114" t="s">
        <v>287</v>
      </c>
      <c r="F42" s="83">
        <v>26000</v>
      </c>
      <c r="G42" s="83">
        <v>26000</v>
      </c>
      <c r="H42" s="83">
        <v>25404</v>
      </c>
      <c r="I42" s="83"/>
      <c r="J42" s="84"/>
      <c r="K42" s="84"/>
      <c r="L42" s="83"/>
      <c r="M42" s="264">
        <f t="shared" si="1"/>
        <v>0</v>
      </c>
      <c r="N42" s="264">
        <f t="shared" si="2"/>
        <v>97.70769230769231</v>
      </c>
    </row>
    <row r="43" spans="1:14" s="4" customFormat="1" ht="12.75" hidden="1">
      <c r="A43" s="150"/>
      <c r="B43" s="113"/>
      <c r="C43" s="150" t="s">
        <v>55</v>
      </c>
      <c r="D43" s="113">
        <v>3133</v>
      </c>
      <c r="E43" s="114" t="s">
        <v>288</v>
      </c>
      <c r="F43" s="83">
        <v>3000</v>
      </c>
      <c r="G43" s="83">
        <v>3000</v>
      </c>
      <c r="H43" s="83">
        <v>2786</v>
      </c>
      <c r="I43" s="83"/>
      <c r="J43" s="84"/>
      <c r="K43" s="84"/>
      <c r="L43" s="83"/>
      <c r="M43" s="264">
        <f t="shared" si="1"/>
        <v>0</v>
      </c>
      <c r="N43" s="264">
        <f t="shared" si="2"/>
        <v>92.86666666666666</v>
      </c>
    </row>
    <row r="44" spans="1:14" s="2" customFormat="1" ht="12.75" hidden="1">
      <c r="A44" s="148"/>
      <c r="B44" s="113"/>
      <c r="C44" s="148" t="s">
        <v>55</v>
      </c>
      <c r="D44" s="99">
        <v>32</v>
      </c>
      <c r="E44" s="100" t="s">
        <v>4</v>
      </c>
      <c r="F44" s="81">
        <f>SUM(F45,F49,F53,F57)</f>
        <v>111000</v>
      </c>
      <c r="G44" s="81">
        <f>SUM(G45,G49,G53,G57)</f>
        <v>108000</v>
      </c>
      <c r="H44" s="81">
        <f>SUM(H45,H49,H53,H57)</f>
        <v>92155.7</v>
      </c>
      <c r="I44" s="81"/>
      <c r="J44" s="80"/>
      <c r="K44" s="80"/>
      <c r="L44" s="81"/>
      <c r="M44" s="264">
        <f t="shared" si="1"/>
        <v>0</v>
      </c>
      <c r="N44" s="264">
        <f t="shared" si="2"/>
        <v>85.32935185185185</v>
      </c>
    </row>
    <row r="45" spans="1:14" s="2" customFormat="1" ht="12.75" hidden="1">
      <c r="A45" s="148"/>
      <c r="B45" s="224"/>
      <c r="C45" s="148" t="s">
        <v>55</v>
      </c>
      <c r="D45" s="99">
        <v>321</v>
      </c>
      <c r="E45" s="100" t="s">
        <v>105</v>
      </c>
      <c r="F45" s="81">
        <f>SUM(F46:F48)</f>
        <v>2000</v>
      </c>
      <c r="G45" s="81">
        <f>SUM(G46:G48)</f>
        <v>2000</v>
      </c>
      <c r="H45" s="81">
        <f>SUM(H46:H48)</f>
        <v>378</v>
      </c>
      <c r="I45" s="81"/>
      <c r="J45" s="82"/>
      <c r="K45" s="82"/>
      <c r="L45" s="81"/>
      <c r="M45" s="264">
        <f t="shared" si="1"/>
        <v>0</v>
      </c>
      <c r="N45" s="264">
        <f t="shared" si="2"/>
        <v>18.9</v>
      </c>
    </row>
    <row r="46" spans="1:14" s="4" customFormat="1" ht="12.75" hidden="1">
      <c r="A46" s="150"/>
      <c r="B46" s="113"/>
      <c r="C46" s="150" t="s">
        <v>55</v>
      </c>
      <c r="D46" s="113">
        <v>3211</v>
      </c>
      <c r="E46" s="114" t="s">
        <v>289</v>
      </c>
      <c r="F46" s="83">
        <v>2000</v>
      </c>
      <c r="G46" s="83">
        <v>2000</v>
      </c>
      <c r="H46" s="83">
        <v>378</v>
      </c>
      <c r="I46" s="83"/>
      <c r="J46" s="84"/>
      <c r="K46" s="84"/>
      <c r="L46" s="83"/>
      <c r="M46" s="264">
        <f t="shared" si="1"/>
        <v>0</v>
      </c>
      <c r="N46" s="264">
        <f t="shared" si="2"/>
        <v>18.9</v>
      </c>
    </row>
    <row r="47" spans="1:14" s="4" customFormat="1" ht="12.75" hidden="1">
      <c r="A47" s="150"/>
      <c r="B47" s="113"/>
      <c r="C47" s="150" t="s">
        <v>55</v>
      </c>
      <c r="D47" s="113">
        <v>3212</v>
      </c>
      <c r="E47" s="114" t="s">
        <v>290</v>
      </c>
      <c r="F47" s="83">
        <v>0</v>
      </c>
      <c r="G47" s="83"/>
      <c r="H47" s="83"/>
      <c r="I47" s="83"/>
      <c r="J47" s="84"/>
      <c r="K47" s="84"/>
      <c r="L47" s="83"/>
      <c r="M47" s="264" t="e">
        <f t="shared" si="1"/>
        <v>#DIV/0!</v>
      </c>
      <c r="N47" s="264" t="e">
        <f t="shared" si="2"/>
        <v>#DIV/0!</v>
      </c>
    </row>
    <row r="48" spans="1:14" s="4" customFormat="1" ht="12.75" hidden="1">
      <c r="A48" s="150"/>
      <c r="B48" s="113"/>
      <c r="C48" s="150" t="s">
        <v>55</v>
      </c>
      <c r="D48" s="113">
        <v>3214</v>
      </c>
      <c r="E48" s="114" t="s">
        <v>291</v>
      </c>
      <c r="F48" s="83">
        <v>0</v>
      </c>
      <c r="G48" s="83">
        <v>0</v>
      </c>
      <c r="H48" s="83"/>
      <c r="I48" s="83"/>
      <c r="J48" s="84"/>
      <c r="K48" s="84"/>
      <c r="L48" s="83"/>
      <c r="M48" s="264" t="e">
        <f t="shared" si="1"/>
        <v>#DIV/0!</v>
      </c>
      <c r="N48" s="264" t="e">
        <f t="shared" si="2"/>
        <v>#DIV/0!</v>
      </c>
    </row>
    <row r="49" spans="1:14" s="2" customFormat="1" ht="12.75" hidden="1">
      <c r="A49" s="148"/>
      <c r="B49" s="224"/>
      <c r="C49" s="148" t="s">
        <v>55</v>
      </c>
      <c r="D49" s="99">
        <v>322</v>
      </c>
      <c r="E49" s="100" t="s">
        <v>45</v>
      </c>
      <c r="F49" s="81">
        <f>SUM(F50:F52)</f>
        <v>25000</v>
      </c>
      <c r="G49" s="81">
        <f>SUM(G50:G52)</f>
        <v>22000</v>
      </c>
      <c r="H49" s="81">
        <f>SUM(H50:H52)</f>
        <v>18207</v>
      </c>
      <c r="I49" s="82"/>
      <c r="J49" s="82"/>
      <c r="K49" s="82"/>
      <c r="L49" s="82"/>
      <c r="M49" s="264">
        <f t="shared" si="1"/>
        <v>0</v>
      </c>
      <c r="N49" s="264">
        <f t="shared" si="2"/>
        <v>82.7590909090909</v>
      </c>
    </row>
    <row r="50" spans="1:14" s="4" customFormat="1" ht="12.75" hidden="1">
      <c r="A50" s="150"/>
      <c r="B50" s="113"/>
      <c r="C50" s="150" t="s">
        <v>55</v>
      </c>
      <c r="D50" s="113">
        <v>3223</v>
      </c>
      <c r="E50" s="114" t="s">
        <v>292</v>
      </c>
      <c r="F50" s="83">
        <v>20000</v>
      </c>
      <c r="G50" s="83">
        <v>20000</v>
      </c>
      <c r="H50" s="83">
        <v>16603</v>
      </c>
      <c r="I50" s="83"/>
      <c r="J50" s="84"/>
      <c r="K50" s="84"/>
      <c r="L50" s="83"/>
      <c r="M50" s="264">
        <f t="shared" si="1"/>
        <v>0</v>
      </c>
      <c r="N50" s="264">
        <f t="shared" si="2"/>
        <v>83.015</v>
      </c>
    </row>
    <row r="51" spans="1:14" s="4" customFormat="1" ht="12.75" hidden="1">
      <c r="A51" s="150"/>
      <c r="B51" s="113"/>
      <c r="C51" s="150" t="s">
        <v>55</v>
      </c>
      <c r="D51" s="113">
        <v>3224</v>
      </c>
      <c r="E51" s="114" t="s">
        <v>293</v>
      </c>
      <c r="F51" s="83"/>
      <c r="G51" s="83"/>
      <c r="H51" s="83"/>
      <c r="I51" s="83"/>
      <c r="J51" s="84"/>
      <c r="K51" s="84"/>
      <c r="L51" s="83"/>
      <c r="M51" s="264" t="e">
        <f t="shared" si="1"/>
        <v>#DIV/0!</v>
      </c>
      <c r="N51" s="264" t="e">
        <f t="shared" si="2"/>
        <v>#DIV/0!</v>
      </c>
    </row>
    <row r="52" spans="1:14" s="228" customFormat="1" ht="12.75" hidden="1">
      <c r="A52" s="150"/>
      <c r="B52" s="113"/>
      <c r="C52" s="150" t="s">
        <v>55</v>
      </c>
      <c r="D52" s="113">
        <v>3225</v>
      </c>
      <c r="E52" s="114" t="s">
        <v>505</v>
      </c>
      <c r="F52" s="83">
        <v>5000</v>
      </c>
      <c r="G52" s="83">
        <v>2000</v>
      </c>
      <c r="H52" s="83">
        <v>1604</v>
      </c>
      <c r="I52" s="83"/>
      <c r="J52" s="84"/>
      <c r="K52" s="84"/>
      <c r="L52" s="83"/>
      <c r="M52" s="264">
        <f t="shared" si="1"/>
        <v>0</v>
      </c>
      <c r="N52" s="264">
        <f t="shared" si="2"/>
        <v>80.2</v>
      </c>
    </row>
    <row r="53" spans="1:14" s="2" customFormat="1" ht="12.75" hidden="1">
      <c r="A53" s="148"/>
      <c r="B53" s="224"/>
      <c r="C53" s="148" t="s">
        <v>55</v>
      </c>
      <c r="D53" s="99">
        <v>323</v>
      </c>
      <c r="E53" s="100" t="s">
        <v>41</v>
      </c>
      <c r="F53" s="81">
        <f>SUM(F54:F55:F56)</f>
        <v>24000</v>
      </c>
      <c r="G53" s="81">
        <f>SUM(G54:G55:G56)</f>
        <v>24000</v>
      </c>
      <c r="H53" s="81">
        <f>SUM(H54:H55:H56)</f>
        <v>21169.7</v>
      </c>
      <c r="I53" s="82"/>
      <c r="J53" s="82"/>
      <c r="K53" s="82"/>
      <c r="L53" s="82"/>
      <c r="M53" s="264">
        <f t="shared" si="1"/>
        <v>0</v>
      </c>
      <c r="N53" s="264">
        <f t="shared" si="2"/>
        <v>88.20708333333333</v>
      </c>
    </row>
    <row r="54" spans="1:14" s="4" customFormat="1" ht="12.75" hidden="1">
      <c r="A54" s="148"/>
      <c r="B54" s="224"/>
      <c r="C54" s="150" t="s">
        <v>55</v>
      </c>
      <c r="D54" s="113">
        <v>3231</v>
      </c>
      <c r="E54" s="114" t="s">
        <v>294</v>
      </c>
      <c r="F54" s="83">
        <v>13000</v>
      </c>
      <c r="G54" s="83">
        <v>13000</v>
      </c>
      <c r="H54" s="83">
        <v>12833</v>
      </c>
      <c r="I54" s="83"/>
      <c r="J54" s="84"/>
      <c r="K54" s="84"/>
      <c r="L54" s="83"/>
      <c r="M54" s="264">
        <f t="shared" si="1"/>
        <v>0</v>
      </c>
      <c r="N54" s="264">
        <f t="shared" si="2"/>
        <v>98.71538461538462</v>
      </c>
    </row>
    <row r="55" spans="1:14" s="4" customFormat="1" ht="12.75" hidden="1">
      <c r="A55" s="150"/>
      <c r="B55" s="113"/>
      <c r="C55" s="150" t="s">
        <v>55</v>
      </c>
      <c r="D55" s="113">
        <v>3232</v>
      </c>
      <c r="E55" s="114" t="s">
        <v>295</v>
      </c>
      <c r="F55" s="83">
        <v>10000</v>
      </c>
      <c r="G55" s="83">
        <v>10000</v>
      </c>
      <c r="H55" s="83">
        <v>7393.7</v>
      </c>
      <c r="I55" s="83"/>
      <c r="J55" s="84"/>
      <c r="K55" s="84"/>
      <c r="L55" s="83"/>
      <c r="M55" s="264">
        <f t="shared" si="1"/>
        <v>0</v>
      </c>
      <c r="N55" s="264">
        <f t="shared" si="2"/>
        <v>73.937</v>
      </c>
    </row>
    <row r="56" spans="1:14" s="4" customFormat="1" ht="12.75" hidden="1">
      <c r="A56" s="150"/>
      <c r="B56" s="113"/>
      <c r="C56" s="150" t="s">
        <v>55</v>
      </c>
      <c r="D56" s="113">
        <v>3239</v>
      </c>
      <c r="E56" s="114" t="s">
        <v>308</v>
      </c>
      <c r="F56" s="83">
        <v>1000</v>
      </c>
      <c r="G56" s="83">
        <v>1000</v>
      </c>
      <c r="H56" s="83">
        <v>943</v>
      </c>
      <c r="I56" s="83"/>
      <c r="J56" s="84"/>
      <c r="K56" s="84"/>
      <c r="L56" s="83"/>
      <c r="M56" s="264">
        <f t="shared" si="1"/>
        <v>0</v>
      </c>
      <c r="N56" s="264">
        <f t="shared" si="2"/>
        <v>94.3</v>
      </c>
    </row>
    <row r="57" spans="1:14" s="2" customFormat="1" ht="12.75" hidden="1">
      <c r="A57" s="148"/>
      <c r="B57" s="224"/>
      <c r="C57" s="148" t="s">
        <v>55</v>
      </c>
      <c r="D57" s="99">
        <v>329</v>
      </c>
      <c r="E57" s="100" t="s">
        <v>8</v>
      </c>
      <c r="F57" s="81">
        <f>SUM(F58:F60)</f>
        <v>60000</v>
      </c>
      <c r="G57" s="81">
        <f>SUM(G58:G60)</f>
        <v>60000</v>
      </c>
      <c r="H57" s="81">
        <f>SUM(H58:H60)</f>
        <v>52401</v>
      </c>
      <c r="I57" s="82"/>
      <c r="J57" s="82"/>
      <c r="K57" s="82"/>
      <c r="L57" s="82"/>
      <c r="M57" s="264">
        <f t="shared" si="1"/>
        <v>0</v>
      </c>
      <c r="N57" s="264">
        <f t="shared" si="2"/>
        <v>87.335</v>
      </c>
    </row>
    <row r="58" spans="1:14" s="4" customFormat="1" ht="12.75" hidden="1">
      <c r="A58" s="150"/>
      <c r="B58" s="113"/>
      <c r="C58" s="150" t="s">
        <v>55</v>
      </c>
      <c r="D58" s="113">
        <v>3292</v>
      </c>
      <c r="E58" s="114" t="s">
        <v>296</v>
      </c>
      <c r="F58" s="83">
        <v>2000</v>
      </c>
      <c r="G58" s="83">
        <v>2000</v>
      </c>
      <c r="H58" s="83">
        <v>1068</v>
      </c>
      <c r="I58" s="83"/>
      <c r="J58" s="84"/>
      <c r="K58" s="84"/>
      <c r="L58" s="83"/>
      <c r="M58" s="264">
        <f t="shared" si="1"/>
        <v>0</v>
      </c>
      <c r="N58" s="264">
        <f t="shared" si="2"/>
        <v>53.400000000000006</v>
      </c>
    </row>
    <row r="59" spans="1:14" s="4" customFormat="1" ht="12.75" hidden="1">
      <c r="A59" s="150"/>
      <c r="B59" s="113"/>
      <c r="C59" s="150" t="s">
        <v>55</v>
      </c>
      <c r="D59" s="113">
        <v>3293</v>
      </c>
      <c r="E59" s="114" t="s">
        <v>285</v>
      </c>
      <c r="F59" s="83">
        <v>55000</v>
      </c>
      <c r="G59" s="83">
        <v>55000</v>
      </c>
      <c r="H59" s="83">
        <v>50100</v>
      </c>
      <c r="I59" s="83"/>
      <c r="J59" s="84"/>
      <c r="K59" s="84"/>
      <c r="L59" s="83"/>
      <c r="M59" s="264">
        <f t="shared" si="1"/>
        <v>0</v>
      </c>
      <c r="N59" s="264">
        <f t="shared" si="2"/>
        <v>91.0909090909091</v>
      </c>
    </row>
    <row r="60" spans="1:14" s="4" customFormat="1" ht="12.75" hidden="1">
      <c r="A60" s="150"/>
      <c r="B60" s="113"/>
      <c r="C60" s="150" t="s">
        <v>55</v>
      </c>
      <c r="D60" s="113">
        <v>3299</v>
      </c>
      <c r="E60" s="114" t="s">
        <v>443</v>
      </c>
      <c r="F60" s="83">
        <v>3000</v>
      </c>
      <c r="G60" s="83">
        <v>3000</v>
      </c>
      <c r="H60" s="83">
        <v>1233</v>
      </c>
      <c r="I60" s="83"/>
      <c r="J60" s="84"/>
      <c r="K60" s="84"/>
      <c r="L60" s="83"/>
      <c r="M60" s="264">
        <f t="shared" si="1"/>
        <v>0</v>
      </c>
      <c r="N60" s="264">
        <f t="shared" si="2"/>
        <v>41.099999999999994</v>
      </c>
    </row>
    <row r="61" spans="1:14" s="2" customFormat="1" ht="12.75" hidden="1">
      <c r="A61" s="148"/>
      <c r="B61" s="113"/>
      <c r="C61" s="148" t="s">
        <v>55</v>
      </c>
      <c r="D61" s="99">
        <v>36</v>
      </c>
      <c r="E61" s="100" t="s">
        <v>30</v>
      </c>
      <c r="F61" s="81">
        <f aca="true" t="shared" si="3" ref="F61:H62">SUM(F62)</f>
        <v>0</v>
      </c>
      <c r="G61" s="81">
        <f t="shared" si="3"/>
        <v>0</v>
      </c>
      <c r="H61" s="81">
        <f t="shared" si="3"/>
        <v>0</v>
      </c>
      <c r="I61" s="81"/>
      <c r="J61" s="82"/>
      <c r="K61" s="82"/>
      <c r="L61" s="81"/>
      <c r="M61" s="264" t="e">
        <f t="shared" si="1"/>
        <v>#DIV/0!</v>
      </c>
      <c r="N61" s="264" t="e">
        <f t="shared" si="2"/>
        <v>#DIV/0!</v>
      </c>
    </row>
    <row r="62" spans="1:14" s="2" customFormat="1" ht="12.75" hidden="1">
      <c r="A62" s="148"/>
      <c r="B62" s="113"/>
      <c r="C62" s="148" t="s">
        <v>55</v>
      </c>
      <c r="D62" s="99">
        <v>363</v>
      </c>
      <c r="E62" s="100" t="s">
        <v>30</v>
      </c>
      <c r="F62" s="81">
        <f t="shared" si="3"/>
        <v>0</v>
      </c>
      <c r="G62" s="81">
        <f t="shared" si="3"/>
        <v>0</v>
      </c>
      <c r="H62" s="81">
        <f t="shared" si="3"/>
        <v>0</v>
      </c>
      <c r="I62" s="81"/>
      <c r="J62" s="82"/>
      <c r="K62" s="82"/>
      <c r="L62" s="81"/>
      <c r="M62" s="264" t="e">
        <f t="shared" si="1"/>
        <v>#DIV/0!</v>
      </c>
      <c r="N62" s="264" t="e">
        <f t="shared" si="2"/>
        <v>#DIV/0!</v>
      </c>
    </row>
    <row r="63" spans="1:14" s="4" customFormat="1" ht="12.75" hidden="1">
      <c r="A63" s="150"/>
      <c r="B63" s="113"/>
      <c r="C63" s="150" t="s">
        <v>55</v>
      </c>
      <c r="D63" s="113">
        <v>3631</v>
      </c>
      <c r="E63" s="114" t="s">
        <v>379</v>
      </c>
      <c r="F63" s="83">
        <v>0</v>
      </c>
      <c r="G63" s="83">
        <v>0</v>
      </c>
      <c r="H63" s="83">
        <v>0</v>
      </c>
      <c r="I63" s="83"/>
      <c r="J63" s="84"/>
      <c r="K63" s="84"/>
      <c r="L63" s="83"/>
      <c r="M63" s="264" t="e">
        <f t="shared" si="1"/>
        <v>#DIV/0!</v>
      </c>
      <c r="N63" s="264" t="e">
        <f t="shared" si="2"/>
        <v>#DIV/0!</v>
      </c>
    </row>
    <row r="64" spans="1:14" ht="12.75" hidden="1">
      <c r="A64" s="164" t="s">
        <v>120</v>
      </c>
      <c r="B64" s="135" t="s">
        <v>450</v>
      </c>
      <c r="C64" s="166" t="s">
        <v>55</v>
      </c>
      <c r="D64" s="178" t="s">
        <v>19</v>
      </c>
      <c r="E64" s="178"/>
      <c r="F64" s="195">
        <f>SUM(F65)</f>
        <v>10000</v>
      </c>
      <c r="G64" s="195">
        <f>SUM(G65)</f>
        <v>10000</v>
      </c>
      <c r="H64" s="195">
        <f>SUM(H65)</f>
        <v>10000</v>
      </c>
      <c r="I64" s="144"/>
      <c r="J64" s="144"/>
      <c r="K64" s="144"/>
      <c r="L64" s="144"/>
      <c r="M64" s="264">
        <f t="shared" si="1"/>
        <v>0</v>
      </c>
      <c r="N64" s="264">
        <f t="shared" si="2"/>
        <v>100</v>
      </c>
    </row>
    <row r="65" spans="1:14" ht="12.75" hidden="1">
      <c r="A65" s="164" t="s">
        <v>121</v>
      </c>
      <c r="B65" s="135"/>
      <c r="C65" s="166" t="s">
        <v>55</v>
      </c>
      <c r="D65" s="178" t="s">
        <v>511</v>
      </c>
      <c r="E65" s="178"/>
      <c r="F65" s="195">
        <f>SUM(F67)</f>
        <v>10000</v>
      </c>
      <c r="G65" s="195">
        <f>SUM(G67)</f>
        <v>10000</v>
      </c>
      <c r="H65" s="195">
        <f>SUM(H67)</f>
        <v>10000</v>
      </c>
      <c r="I65" s="147"/>
      <c r="J65" s="147"/>
      <c r="K65" s="147"/>
      <c r="L65" s="147"/>
      <c r="M65" s="264">
        <f t="shared" si="1"/>
        <v>0</v>
      </c>
      <c r="N65" s="264">
        <f t="shared" si="2"/>
        <v>100</v>
      </c>
    </row>
    <row r="66" spans="1:14" ht="12.75" hidden="1">
      <c r="A66" s="164"/>
      <c r="B66" s="177">
        <v>11</v>
      </c>
      <c r="C66" s="166"/>
      <c r="D66" s="178"/>
      <c r="E66" s="178" t="s">
        <v>551</v>
      </c>
      <c r="F66" s="195">
        <v>10000</v>
      </c>
      <c r="G66" s="195">
        <v>10000</v>
      </c>
      <c r="H66" s="195">
        <v>10000</v>
      </c>
      <c r="I66" s="267"/>
      <c r="J66" s="267"/>
      <c r="K66" s="267"/>
      <c r="L66" s="267"/>
      <c r="M66" s="264">
        <f t="shared" si="1"/>
        <v>0</v>
      </c>
      <c r="N66" s="264">
        <f t="shared" si="2"/>
        <v>100</v>
      </c>
    </row>
    <row r="67" spans="1:14" s="2" customFormat="1" ht="12.75" hidden="1">
      <c r="A67" s="148"/>
      <c r="B67" s="113"/>
      <c r="C67" s="148" t="s">
        <v>55</v>
      </c>
      <c r="D67" s="99">
        <v>3</v>
      </c>
      <c r="E67" s="100" t="s">
        <v>3</v>
      </c>
      <c r="F67" s="81">
        <f aca="true" t="shared" si="4" ref="F67:H69">SUM(F68)</f>
        <v>10000</v>
      </c>
      <c r="G67" s="81">
        <f t="shared" si="4"/>
        <v>10000</v>
      </c>
      <c r="H67" s="81">
        <f t="shared" si="4"/>
        <v>10000</v>
      </c>
      <c r="I67" s="81"/>
      <c r="J67" s="81"/>
      <c r="K67" s="81"/>
      <c r="L67" s="81"/>
      <c r="M67" s="264">
        <f t="shared" si="1"/>
        <v>0</v>
      </c>
      <c r="N67" s="264">
        <f t="shared" si="2"/>
        <v>100</v>
      </c>
    </row>
    <row r="68" spans="1:14" s="2" customFormat="1" ht="12.75" hidden="1">
      <c r="A68" s="148"/>
      <c r="B68" s="113"/>
      <c r="C68" s="148" t="s">
        <v>55</v>
      </c>
      <c r="D68" s="99">
        <v>38</v>
      </c>
      <c r="E68" s="100" t="s">
        <v>5</v>
      </c>
      <c r="F68" s="81">
        <f t="shared" si="4"/>
        <v>10000</v>
      </c>
      <c r="G68" s="81">
        <f t="shared" si="4"/>
        <v>10000</v>
      </c>
      <c r="H68" s="81">
        <f t="shared" si="4"/>
        <v>10000</v>
      </c>
      <c r="I68" s="81"/>
      <c r="J68" s="81"/>
      <c r="K68" s="81"/>
      <c r="L68" s="81"/>
      <c r="M68" s="264">
        <f t="shared" si="1"/>
        <v>0</v>
      </c>
      <c r="N68" s="264">
        <f t="shared" si="2"/>
        <v>100</v>
      </c>
    </row>
    <row r="69" spans="1:14" s="2" customFormat="1" ht="12.75" hidden="1">
      <c r="A69" s="148"/>
      <c r="B69" s="224"/>
      <c r="C69" s="148" t="s">
        <v>55</v>
      </c>
      <c r="D69" s="99">
        <v>381</v>
      </c>
      <c r="E69" s="100" t="s">
        <v>48</v>
      </c>
      <c r="F69" s="81">
        <f t="shared" si="4"/>
        <v>10000</v>
      </c>
      <c r="G69" s="81">
        <f t="shared" si="4"/>
        <v>10000</v>
      </c>
      <c r="H69" s="81">
        <f t="shared" si="4"/>
        <v>10000</v>
      </c>
      <c r="I69" s="82"/>
      <c r="J69" s="82"/>
      <c r="K69" s="82"/>
      <c r="L69" s="82"/>
      <c r="M69" s="264">
        <f t="shared" si="1"/>
        <v>0</v>
      </c>
      <c r="N69" s="264">
        <f t="shared" si="2"/>
        <v>100</v>
      </c>
    </row>
    <row r="70" spans="1:14" s="228" customFormat="1" ht="12.75" hidden="1">
      <c r="A70" s="150"/>
      <c r="B70" s="113"/>
      <c r="C70" s="150" t="s">
        <v>55</v>
      </c>
      <c r="D70" s="113">
        <v>3811</v>
      </c>
      <c r="E70" s="114" t="s">
        <v>297</v>
      </c>
      <c r="F70" s="83">
        <v>10000</v>
      </c>
      <c r="G70" s="83">
        <v>10000</v>
      </c>
      <c r="H70" s="83">
        <v>10000</v>
      </c>
      <c r="I70" s="83"/>
      <c r="J70" s="220"/>
      <c r="K70" s="220"/>
      <c r="L70" s="227"/>
      <c r="M70" s="264">
        <f t="shared" si="1"/>
        <v>0</v>
      </c>
      <c r="N70" s="264">
        <f t="shared" si="2"/>
        <v>100</v>
      </c>
    </row>
    <row r="71" spans="1:14" ht="24" customHeight="1">
      <c r="A71" s="164" t="s">
        <v>624</v>
      </c>
      <c r="B71" s="135"/>
      <c r="C71" s="166"/>
      <c r="D71" s="178" t="s">
        <v>635</v>
      </c>
      <c r="E71" s="178"/>
      <c r="F71" s="195">
        <f>SUM(F72,F182,F207,F267,F471,F497,F525,F534,F581,F598)</f>
        <v>26890100</v>
      </c>
      <c r="G71" s="195">
        <f>SUM(G72,G182,G207,G267,G471,G497,G525,G534,G581,G598)</f>
        <v>4173700</v>
      </c>
      <c r="H71" s="195">
        <f>SUM(H72,H182,H207,H267,H471,H497,H525,H534,H581,H598)</f>
        <v>3683183.7399999998</v>
      </c>
      <c r="I71" s="79"/>
      <c r="J71" s="79"/>
      <c r="K71" s="79"/>
      <c r="L71" s="79"/>
      <c r="M71" s="264">
        <f t="shared" si="1"/>
        <v>0</v>
      </c>
      <c r="N71" s="264">
        <f t="shared" si="2"/>
        <v>88.24744806766178</v>
      </c>
    </row>
    <row r="72" spans="1:14" ht="24" customHeight="1">
      <c r="A72" s="164" t="s">
        <v>626</v>
      </c>
      <c r="B72" s="135"/>
      <c r="C72" s="166"/>
      <c r="D72" s="178" t="s">
        <v>635</v>
      </c>
      <c r="E72" s="178"/>
      <c r="F72" s="195">
        <f>SUM(F74)</f>
        <v>1239600</v>
      </c>
      <c r="G72" s="195">
        <f>SUM(G74)</f>
        <v>1157600</v>
      </c>
      <c r="H72" s="195">
        <f>SUM(H74)</f>
        <v>995221</v>
      </c>
      <c r="I72" s="79"/>
      <c r="J72" s="79"/>
      <c r="K72" s="79"/>
      <c r="L72" s="79"/>
      <c r="M72" s="264">
        <f t="shared" si="1"/>
        <v>0</v>
      </c>
      <c r="N72" s="264">
        <f t="shared" si="2"/>
        <v>85.97278852798894</v>
      </c>
    </row>
    <row r="73" spans="1:14" ht="12.75" hidden="1">
      <c r="A73" s="164" t="s">
        <v>58</v>
      </c>
      <c r="B73" s="135"/>
      <c r="C73" s="164" t="s">
        <v>58</v>
      </c>
      <c r="D73" s="178" t="s">
        <v>57</v>
      </c>
      <c r="E73" s="178"/>
      <c r="F73" s="195"/>
      <c r="G73" s="195"/>
      <c r="H73" s="195"/>
      <c r="I73" s="79"/>
      <c r="J73" s="79"/>
      <c r="K73" s="79"/>
      <c r="L73" s="79"/>
      <c r="M73" s="264" t="e">
        <f t="shared" si="1"/>
        <v>#DIV/0!</v>
      </c>
      <c r="N73" s="264" t="e">
        <f t="shared" si="2"/>
        <v>#DIV/0!</v>
      </c>
    </row>
    <row r="74" spans="1:14" ht="24" customHeight="1" hidden="1">
      <c r="A74" s="164" t="s">
        <v>122</v>
      </c>
      <c r="B74" s="135"/>
      <c r="C74" s="166"/>
      <c r="D74" s="294" t="s">
        <v>220</v>
      </c>
      <c r="E74" s="294" t="s">
        <v>223</v>
      </c>
      <c r="F74" s="195">
        <f>SUM(F75,F129,F141,F158,F164,F175)</f>
        <v>1239600</v>
      </c>
      <c r="G74" s="195">
        <f>SUM(G75,G129,G141,G158,G164,G175)</f>
        <v>1157600</v>
      </c>
      <c r="H74" s="195">
        <f>SUM(H75,H129,H141,H158,H164,H175)</f>
        <v>995221</v>
      </c>
      <c r="I74" s="251"/>
      <c r="J74" s="144"/>
      <c r="K74" s="144"/>
      <c r="L74" s="144"/>
      <c r="M74" s="264">
        <f t="shared" si="1"/>
        <v>0</v>
      </c>
      <c r="N74" s="264">
        <f t="shared" si="2"/>
        <v>85.97278852798894</v>
      </c>
    </row>
    <row r="75" spans="1:14" ht="12.75" hidden="1">
      <c r="A75" s="164" t="s">
        <v>123</v>
      </c>
      <c r="B75" s="135" t="s">
        <v>451</v>
      </c>
      <c r="C75" s="164" t="s">
        <v>56</v>
      </c>
      <c r="D75" s="178" t="s">
        <v>222</v>
      </c>
      <c r="E75" s="178"/>
      <c r="F75" s="195">
        <f>SUM(F79,)</f>
        <v>786000</v>
      </c>
      <c r="G75" s="195">
        <f>SUM(G79,)</f>
        <v>759000</v>
      </c>
      <c r="H75" s="195">
        <f>SUM(H79,)</f>
        <v>682182</v>
      </c>
      <c r="I75" s="147"/>
      <c r="J75" s="147"/>
      <c r="K75" s="147"/>
      <c r="L75" s="147"/>
      <c r="M75" s="264">
        <f aca="true" t="shared" si="5" ref="M75:M139">+I75/F75*100</f>
        <v>0</v>
      </c>
      <c r="N75" s="264">
        <f aca="true" t="shared" si="6" ref="N75:N138">+H75/G75*100</f>
        <v>89.87905138339922</v>
      </c>
    </row>
    <row r="76" spans="1:14" s="256" customFormat="1" ht="12.75" hidden="1">
      <c r="A76" s="164"/>
      <c r="B76" s="177">
        <v>11</v>
      </c>
      <c r="C76" s="164"/>
      <c r="D76" s="178"/>
      <c r="E76" s="178" t="s">
        <v>551</v>
      </c>
      <c r="F76" s="195">
        <v>771000</v>
      </c>
      <c r="G76" s="195">
        <v>735500</v>
      </c>
      <c r="H76" s="195">
        <v>658863</v>
      </c>
      <c r="I76" s="267"/>
      <c r="J76" s="267"/>
      <c r="K76" s="267"/>
      <c r="L76" s="267"/>
      <c r="M76" s="264">
        <f t="shared" si="5"/>
        <v>0</v>
      </c>
      <c r="N76" s="264">
        <f t="shared" si="6"/>
        <v>89.58028552005437</v>
      </c>
    </row>
    <row r="77" spans="1:14" s="256" customFormat="1" ht="12.75" hidden="1">
      <c r="A77" s="164"/>
      <c r="B77" s="177">
        <v>528</v>
      </c>
      <c r="C77" s="164"/>
      <c r="D77" s="178"/>
      <c r="E77" s="178" t="s">
        <v>554</v>
      </c>
      <c r="F77" s="195">
        <v>15000</v>
      </c>
      <c r="G77" s="195">
        <v>11000</v>
      </c>
      <c r="H77" s="195">
        <v>10819</v>
      </c>
      <c r="I77" s="267"/>
      <c r="J77" s="267"/>
      <c r="K77" s="267"/>
      <c r="L77" s="267"/>
      <c r="M77" s="264">
        <f t="shared" si="5"/>
        <v>0</v>
      </c>
      <c r="N77" s="264">
        <f t="shared" si="6"/>
        <v>98.35454545454544</v>
      </c>
    </row>
    <row r="78" spans="1:14" s="256" customFormat="1" ht="12.75" hidden="1">
      <c r="A78" s="164"/>
      <c r="B78" s="177">
        <v>431</v>
      </c>
      <c r="C78" s="164"/>
      <c r="D78" s="178"/>
      <c r="E78" s="178" t="s">
        <v>558</v>
      </c>
      <c r="F78" s="195"/>
      <c r="G78" s="195">
        <v>12500</v>
      </c>
      <c r="H78" s="195">
        <v>12500</v>
      </c>
      <c r="I78" s="267"/>
      <c r="J78" s="267"/>
      <c r="K78" s="267"/>
      <c r="L78" s="267"/>
      <c r="M78" s="264"/>
      <c r="N78" s="264">
        <f t="shared" si="6"/>
        <v>100</v>
      </c>
    </row>
    <row r="79" spans="1:14" s="2" customFormat="1" ht="12.75" hidden="1">
      <c r="A79" s="148"/>
      <c r="B79" s="113"/>
      <c r="C79" s="148" t="s">
        <v>56</v>
      </c>
      <c r="D79" s="99">
        <v>3</v>
      </c>
      <c r="E79" s="100" t="s">
        <v>3</v>
      </c>
      <c r="F79" s="81">
        <f>SUM(F80,F88,F118,F123,F126)</f>
        <v>786000</v>
      </c>
      <c r="G79" s="81">
        <f>SUM(G80,G88,G118,G123,G126)</f>
        <v>759000</v>
      </c>
      <c r="H79" s="81">
        <f>SUM(H80,H88,H118,H123,H126)</f>
        <v>682182</v>
      </c>
      <c r="I79" s="81"/>
      <c r="J79" s="81"/>
      <c r="K79" s="81"/>
      <c r="L79" s="81"/>
      <c r="M79" s="264">
        <f t="shared" si="5"/>
        <v>0</v>
      </c>
      <c r="N79" s="264">
        <f t="shared" si="6"/>
        <v>89.87905138339922</v>
      </c>
    </row>
    <row r="80" spans="1:14" s="2" customFormat="1" ht="12.75" hidden="1">
      <c r="A80" s="148"/>
      <c r="B80" s="224"/>
      <c r="C80" s="148" t="s">
        <v>56</v>
      </c>
      <c r="D80" s="99">
        <v>31</v>
      </c>
      <c r="E80" s="100" t="s">
        <v>6</v>
      </c>
      <c r="F80" s="81">
        <f>SUM(F81,F83,F85)</f>
        <v>209000</v>
      </c>
      <c r="G80" s="81">
        <f>SUM(G81,G83,G85)</f>
        <v>207000</v>
      </c>
      <c r="H80" s="81">
        <f>SUM(H81,H83,H85)</f>
        <v>177952</v>
      </c>
      <c r="I80" s="81"/>
      <c r="J80" s="81"/>
      <c r="K80" s="81"/>
      <c r="L80" s="81"/>
      <c r="M80" s="264">
        <f t="shared" si="5"/>
        <v>0</v>
      </c>
      <c r="N80" s="264">
        <f t="shared" si="6"/>
        <v>85.96714975845411</v>
      </c>
    </row>
    <row r="81" spans="1:14" s="2" customFormat="1" ht="12.75" hidden="1">
      <c r="A81" s="148"/>
      <c r="B81" s="224"/>
      <c r="C81" s="148" t="s">
        <v>56</v>
      </c>
      <c r="D81" s="99">
        <v>311</v>
      </c>
      <c r="E81" s="100" t="s">
        <v>53</v>
      </c>
      <c r="F81" s="81">
        <f>SUM(F82)</f>
        <v>170000</v>
      </c>
      <c r="G81" s="81">
        <f>SUM(G82)</f>
        <v>170000</v>
      </c>
      <c r="H81" s="81">
        <f>SUM(H82)</f>
        <v>148430</v>
      </c>
      <c r="I81" s="81"/>
      <c r="J81" s="81"/>
      <c r="K81" s="81"/>
      <c r="L81" s="81"/>
      <c r="M81" s="264">
        <f t="shared" si="5"/>
        <v>0</v>
      </c>
      <c r="N81" s="264">
        <f t="shared" si="6"/>
        <v>87.31176470588235</v>
      </c>
    </row>
    <row r="82" spans="1:14" s="4" customFormat="1" ht="12.75" hidden="1">
      <c r="A82" s="150"/>
      <c r="B82" s="113">
        <v>11</v>
      </c>
      <c r="C82" s="150" t="s">
        <v>56</v>
      </c>
      <c r="D82" s="113">
        <v>3111</v>
      </c>
      <c r="E82" s="114" t="s">
        <v>286</v>
      </c>
      <c r="F82" s="83">
        <v>170000</v>
      </c>
      <c r="G82" s="83">
        <v>170000</v>
      </c>
      <c r="H82" s="83">
        <v>148430</v>
      </c>
      <c r="I82" s="83"/>
      <c r="J82" s="84"/>
      <c r="K82" s="84"/>
      <c r="L82" s="83"/>
      <c r="M82" s="264">
        <f t="shared" si="5"/>
        <v>0</v>
      </c>
      <c r="N82" s="264">
        <f t="shared" si="6"/>
        <v>87.31176470588235</v>
      </c>
    </row>
    <row r="83" spans="1:14" s="3" customFormat="1" ht="12.75" hidden="1">
      <c r="A83" s="148"/>
      <c r="B83" s="224"/>
      <c r="C83" s="148" t="s">
        <v>56</v>
      </c>
      <c r="D83" s="99">
        <v>312</v>
      </c>
      <c r="E83" s="100" t="s">
        <v>7</v>
      </c>
      <c r="F83" s="81">
        <f>SUM(F84)</f>
        <v>10000</v>
      </c>
      <c r="G83" s="81">
        <f>SUM(G84)</f>
        <v>13000</v>
      </c>
      <c r="H83" s="81">
        <f>SUM(H84)</f>
        <v>12750</v>
      </c>
      <c r="I83" s="81"/>
      <c r="J83" s="81"/>
      <c r="K83" s="81"/>
      <c r="L83" s="81"/>
      <c r="M83" s="264">
        <f t="shared" si="5"/>
        <v>0</v>
      </c>
      <c r="N83" s="264">
        <f t="shared" si="6"/>
        <v>98.07692307692307</v>
      </c>
    </row>
    <row r="84" spans="1:14" s="228" customFormat="1" ht="12.75" hidden="1">
      <c r="A84" s="150"/>
      <c r="B84" s="113">
        <v>11</v>
      </c>
      <c r="C84" s="150" t="s">
        <v>56</v>
      </c>
      <c r="D84" s="113">
        <v>3121</v>
      </c>
      <c r="E84" s="114" t="s">
        <v>7</v>
      </c>
      <c r="F84" s="83">
        <v>10000</v>
      </c>
      <c r="G84" s="83">
        <v>13000</v>
      </c>
      <c r="H84" s="83">
        <v>12750</v>
      </c>
      <c r="I84" s="227"/>
      <c r="J84" s="220"/>
      <c r="K84" s="220"/>
      <c r="L84" s="227"/>
      <c r="M84" s="275">
        <f t="shared" si="5"/>
        <v>0</v>
      </c>
      <c r="N84" s="264">
        <f t="shared" si="6"/>
        <v>98.07692307692307</v>
      </c>
    </row>
    <row r="85" spans="1:14" s="3" customFormat="1" ht="12.75" hidden="1">
      <c r="A85" s="148"/>
      <c r="B85" s="224"/>
      <c r="C85" s="148" t="s">
        <v>56</v>
      </c>
      <c r="D85" s="99">
        <v>313</v>
      </c>
      <c r="E85" s="100" t="s">
        <v>43</v>
      </c>
      <c r="F85" s="81">
        <f>SUM(F86:F87)</f>
        <v>29000</v>
      </c>
      <c r="G85" s="81">
        <f>SUM(G86:G87)</f>
        <v>24000</v>
      </c>
      <c r="H85" s="81">
        <f>SUM(H86:H87)</f>
        <v>16772</v>
      </c>
      <c r="I85" s="81"/>
      <c r="J85" s="81"/>
      <c r="K85" s="81"/>
      <c r="L85" s="81"/>
      <c r="M85" s="264">
        <f t="shared" si="5"/>
        <v>0</v>
      </c>
      <c r="N85" s="264">
        <f t="shared" si="6"/>
        <v>69.88333333333333</v>
      </c>
    </row>
    <row r="86" spans="1:14" s="228" customFormat="1" ht="12.75" hidden="1">
      <c r="A86" s="150"/>
      <c r="B86" s="113">
        <v>11</v>
      </c>
      <c r="C86" s="150" t="s">
        <v>56</v>
      </c>
      <c r="D86" s="113">
        <v>3132</v>
      </c>
      <c r="E86" s="114" t="s">
        <v>299</v>
      </c>
      <c r="F86" s="83">
        <v>26000</v>
      </c>
      <c r="G86" s="83">
        <v>21000</v>
      </c>
      <c r="H86" s="83">
        <v>15073</v>
      </c>
      <c r="I86" s="227"/>
      <c r="J86" s="220"/>
      <c r="K86" s="220"/>
      <c r="L86" s="227"/>
      <c r="M86" s="275">
        <f t="shared" si="5"/>
        <v>0</v>
      </c>
      <c r="N86" s="264">
        <f t="shared" si="6"/>
        <v>71.77619047619046</v>
      </c>
    </row>
    <row r="87" spans="1:14" s="4" customFormat="1" ht="12.75" hidden="1">
      <c r="A87" s="150"/>
      <c r="B87" s="113">
        <v>11</v>
      </c>
      <c r="C87" s="150" t="s">
        <v>56</v>
      </c>
      <c r="D87" s="113">
        <v>3133</v>
      </c>
      <c r="E87" s="114" t="s">
        <v>298</v>
      </c>
      <c r="F87" s="83">
        <v>3000</v>
      </c>
      <c r="G87" s="83">
        <v>3000</v>
      </c>
      <c r="H87" s="83">
        <v>1699</v>
      </c>
      <c r="I87" s="83"/>
      <c r="J87" s="84"/>
      <c r="K87" s="84"/>
      <c r="L87" s="83"/>
      <c r="M87" s="264">
        <f t="shared" si="5"/>
        <v>0</v>
      </c>
      <c r="N87" s="264">
        <f t="shared" si="6"/>
        <v>56.63333333333333</v>
      </c>
    </row>
    <row r="88" spans="1:14" s="2" customFormat="1" ht="12.75" hidden="1">
      <c r="A88" s="148"/>
      <c r="B88" s="224"/>
      <c r="C88" s="148" t="s">
        <v>56</v>
      </c>
      <c r="D88" s="99">
        <v>32</v>
      </c>
      <c r="E88" s="100" t="s">
        <v>4</v>
      </c>
      <c r="F88" s="81">
        <f>SUM(F89,F94,F100,F110,F112)</f>
        <v>564000</v>
      </c>
      <c r="G88" s="81">
        <f>SUM(G89,G94,G100,G110,G112)</f>
        <v>541000</v>
      </c>
      <c r="H88" s="81">
        <f>SUM(H89,H94,H100,H110,H112)</f>
        <v>494309</v>
      </c>
      <c r="I88" s="81"/>
      <c r="J88" s="81"/>
      <c r="K88" s="81"/>
      <c r="L88" s="81"/>
      <c r="M88" s="264">
        <f t="shared" si="5"/>
        <v>0</v>
      </c>
      <c r="N88" s="264">
        <f t="shared" si="6"/>
        <v>91.36950092421442</v>
      </c>
    </row>
    <row r="89" spans="1:14" s="2" customFormat="1" ht="12.75" hidden="1">
      <c r="A89" s="148"/>
      <c r="B89" s="224"/>
      <c r="C89" s="148" t="s">
        <v>56</v>
      </c>
      <c r="D89" s="99">
        <v>321</v>
      </c>
      <c r="E89" s="100" t="s">
        <v>44</v>
      </c>
      <c r="F89" s="81">
        <f>SUM(F90:F93)</f>
        <v>23500</v>
      </c>
      <c r="G89" s="81">
        <f>SUM(G90:G93)</f>
        <v>16000</v>
      </c>
      <c r="H89" s="81">
        <f>SUM(H90:H93)</f>
        <v>14309</v>
      </c>
      <c r="I89" s="81"/>
      <c r="J89" s="81"/>
      <c r="K89" s="81"/>
      <c r="L89" s="81"/>
      <c r="M89" s="264">
        <f t="shared" si="5"/>
        <v>0</v>
      </c>
      <c r="N89" s="264">
        <f t="shared" si="6"/>
        <v>89.43124999999999</v>
      </c>
    </row>
    <row r="90" spans="1:14" s="228" customFormat="1" ht="12.75" hidden="1">
      <c r="A90" s="150"/>
      <c r="B90" s="113"/>
      <c r="C90" s="150" t="s">
        <v>56</v>
      </c>
      <c r="D90" s="113">
        <v>3211</v>
      </c>
      <c r="E90" s="114" t="s">
        <v>289</v>
      </c>
      <c r="F90" s="83">
        <v>2000</v>
      </c>
      <c r="G90" s="83">
        <v>0</v>
      </c>
      <c r="H90" s="83">
        <v>0</v>
      </c>
      <c r="I90" s="227"/>
      <c r="J90" s="220"/>
      <c r="K90" s="220"/>
      <c r="L90" s="227"/>
      <c r="M90" s="275">
        <f t="shared" si="5"/>
        <v>0</v>
      </c>
      <c r="N90" s="264" t="e">
        <f t="shared" si="6"/>
        <v>#DIV/0!</v>
      </c>
    </row>
    <row r="91" spans="1:14" s="4" customFormat="1" ht="12.75" hidden="1">
      <c r="A91" s="150"/>
      <c r="B91" s="113">
        <v>11</v>
      </c>
      <c r="C91" s="150" t="s">
        <v>56</v>
      </c>
      <c r="D91" s="113">
        <v>3212</v>
      </c>
      <c r="E91" s="114" t="s">
        <v>300</v>
      </c>
      <c r="F91" s="83">
        <v>16000</v>
      </c>
      <c r="G91" s="83">
        <v>16000</v>
      </c>
      <c r="H91" s="83">
        <v>14309</v>
      </c>
      <c r="I91" s="83"/>
      <c r="J91" s="84"/>
      <c r="K91" s="84"/>
      <c r="L91" s="83"/>
      <c r="M91" s="264">
        <f t="shared" si="5"/>
        <v>0</v>
      </c>
      <c r="N91" s="264">
        <f t="shared" si="6"/>
        <v>89.43124999999999</v>
      </c>
    </row>
    <row r="92" spans="1:14" s="228" customFormat="1" ht="12.75" hidden="1">
      <c r="A92" s="150"/>
      <c r="B92" s="113"/>
      <c r="C92" s="150" t="s">
        <v>56</v>
      </c>
      <c r="D92" s="113">
        <v>3213</v>
      </c>
      <c r="E92" s="114" t="s">
        <v>301</v>
      </c>
      <c r="F92" s="83">
        <v>5000</v>
      </c>
      <c r="G92" s="83">
        <v>0</v>
      </c>
      <c r="H92" s="83">
        <v>0</v>
      </c>
      <c r="I92" s="227"/>
      <c r="J92" s="220"/>
      <c r="K92" s="220"/>
      <c r="L92" s="227"/>
      <c r="M92" s="275">
        <f t="shared" si="5"/>
        <v>0</v>
      </c>
      <c r="N92" s="264" t="e">
        <f t="shared" si="6"/>
        <v>#DIV/0!</v>
      </c>
    </row>
    <row r="93" spans="1:14" s="228" customFormat="1" ht="12.75" hidden="1">
      <c r="A93" s="150"/>
      <c r="B93" s="113"/>
      <c r="C93" s="150" t="s">
        <v>56</v>
      </c>
      <c r="D93" s="113">
        <v>3214</v>
      </c>
      <c r="E93" s="114" t="s">
        <v>291</v>
      </c>
      <c r="F93" s="83">
        <v>500</v>
      </c>
      <c r="G93" s="83">
        <v>0</v>
      </c>
      <c r="H93" s="83">
        <v>0</v>
      </c>
      <c r="I93" s="227"/>
      <c r="J93" s="220"/>
      <c r="K93" s="220"/>
      <c r="L93" s="227"/>
      <c r="M93" s="275">
        <f t="shared" si="5"/>
        <v>0</v>
      </c>
      <c r="N93" s="264" t="e">
        <f t="shared" si="6"/>
        <v>#DIV/0!</v>
      </c>
    </row>
    <row r="94" spans="1:14" s="3" customFormat="1" ht="12.75" hidden="1">
      <c r="A94" s="148"/>
      <c r="B94" s="224"/>
      <c r="C94" s="148" t="s">
        <v>56</v>
      </c>
      <c r="D94" s="99">
        <v>322</v>
      </c>
      <c r="E94" s="100" t="s">
        <v>45</v>
      </c>
      <c r="F94" s="81">
        <f>SUM(F95:F99)</f>
        <v>58500</v>
      </c>
      <c r="G94" s="81">
        <f>SUM(G95:G99)</f>
        <v>54000</v>
      </c>
      <c r="H94" s="81">
        <f>SUM(H95:H99)</f>
        <v>39432</v>
      </c>
      <c r="I94" s="81"/>
      <c r="J94" s="81"/>
      <c r="K94" s="81"/>
      <c r="L94" s="81"/>
      <c r="M94" s="264">
        <f t="shared" si="5"/>
        <v>0</v>
      </c>
      <c r="N94" s="264">
        <f t="shared" si="6"/>
        <v>73.02222222222223</v>
      </c>
    </row>
    <row r="95" spans="1:14" s="4" customFormat="1" ht="12.75" hidden="1">
      <c r="A95" s="150"/>
      <c r="B95" s="113">
        <v>11</v>
      </c>
      <c r="C95" s="150" t="s">
        <v>56</v>
      </c>
      <c r="D95" s="113">
        <v>3221</v>
      </c>
      <c r="E95" s="114" t="s">
        <v>302</v>
      </c>
      <c r="F95" s="83">
        <v>30000</v>
      </c>
      <c r="G95" s="83">
        <v>30000</v>
      </c>
      <c r="H95" s="83">
        <v>24275</v>
      </c>
      <c r="I95" s="83"/>
      <c r="J95" s="84"/>
      <c r="K95" s="84"/>
      <c r="L95" s="83"/>
      <c r="M95" s="264">
        <f t="shared" si="5"/>
        <v>0</v>
      </c>
      <c r="N95" s="264">
        <f t="shared" si="6"/>
        <v>80.91666666666667</v>
      </c>
    </row>
    <row r="96" spans="1:14" s="228" customFormat="1" ht="12.75" hidden="1">
      <c r="A96" s="150"/>
      <c r="B96" s="113">
        <v>11</v>
      </c>
      <c r="C96" s="150" t="s">
        <v>56</v>
      </c>
      <c r="D96" s="113">
        <v>3223</v>
      </c>
      <c r="E96" s="114" t="s">
        <v>445</v>
      </c>
      <c r="F96" s="83">
        <v>18500</v>
      </c>
      <c r="G96" s="83">
        <v>15000</v>
      </c>
      <c r="H96" s="83">
        <v>14504</v>
      </c>
      <c r="I96" s="227"/>
      <c r="J96" s="220"/>
      <c r="K96" s="220"/>
      <c r="L96" s="227"/>
      <c r="M96" s="275">
        <f t="shared" si="5"/>
        <v>0</v>
      </c>
      <c r="N96" s="264">
        <f t="shared" si="6"/>
        <v>96.69333333333333</v>
      </c>
    </row>
    <row r="97" spans="1:14" s="4" customFormat="1" ht="12.75" hidden="1">
      <c r="A97" s="150"/>
      <c r="B97" s="113">
        <v>11</v>
      </c>
      <c r="C97" s="150" t="s">
        <v>56</v>
      </c>
      <c r="D97" s="113">
        <v>3224</v>
      </c>
      <c r="E97" s="114" t="s">
        <v>293</v>
      </c>
      <c r="F97" s="83">
        <v>4000</v>
      </c>
      <c r="G97" s="83">
        <v>4000</v>
      </c>
      <c r="H97" s="83">
        <v>653</v>
      </c>
      <c r="I97" s="83"/>
      <c r="J97" s="84"/>
      <c r="K97" s="84"/>
      <c r="L97" s="83"/>
      <c r="M97" s="264">
        <f t="shared" si="5"/>
        <v>0</v>
      </c>
      <c r="N97" s="264">
        <f t="shared" si="6"/>
        <v>16.325</v>
      </c>
    </row>
    <row r="98" spans="1:14" s="3" customFormat="1" ht="12.75" hidden="1">
      <c r="A98" s="148"/>
      <c r="B98" s="113">
        <v>11</v>
      </c>
      <c r="C98" s="150" t="s">
        <v>56</v>
      </c>
      <c r="D98" s="113">
        <v>3225</v>
      </c>
      <c r="E98" s="114" t="s">
        <v>303</v>
      </c>
      <c r="F98" s="83">
        <v>5000</v>
      </c>
      <c r="G98" s="83">
        <v>5000</v>
      </c>
      <c r="H98" s="83">
        <v>0</v>
      </c>
      <c r="I98" s="83"/>
      <c r="J98" s="84"/>
      <c r="K98" s="84"/>
      <c r="L98" s="83"/>
      <c r="M98" s="264">
        <f t="shared" si="5"/>
        <v>0</v>
      </c>
      <c r="N98" s="264">
        <f t="shared" si="6"/>
        <v>0</v>
      </c>
    </row>
    <row r="99" spans="1:14" s="228" customFormat="1" ht="12.75" hidden="1">
      <c r="A99" s="148"/>
      <c r="B99" s="99"/>
      <c r="C99" s="148" t="s">
        <v>56</v>
      </c>
      <c r="D99" s="99">
        <v>3227</v>
      </c>
      <c r="E99" s="100" t="s">
        <v>304</v>
      </c>
      <c r="F99" s="81">
        <v>1000</v>
      </c>
      <c r="G99" s="81">
        <v>0</v>
      </c>
      <c r="H99" s="81">
        <v>0</v>
      </c>
      <c r="I99" s="227"/>
      <c r="J99" s="220"/>
      <c r="K99" s="220"/>
      <c r="L99" s="227"/>
      <c r="M99" s="275">
        <f t="shared" si="5"/>
        <v>0</v>
      </c>
      <c r="N99" s="264" t="e">
        <f t="shared" si="6"/>
        <v>#DIV/0!</v>
      </c>
    </row>
    <row r="100" spans="1:14" s="3" customFormat="1" ht="12.75" hidden="1">
      <c r="A100" s="148"/>
      <c r="B100" s="224"/>
      <c r="C100" s="148" t="s">
        <v>56</v>
      </c>
      <c r="D100" s="99">
        <v>323</v>
      </c>
      <c r="E100" s="100" t="s">
        <v>41</v>
      </c>
      <c r="F100" s="81">
        <f>SUM(F101:F109)</f>
        <v>440000</v>
      </c>
      <c r="G100" s="81">
        <f>SUM(G101:G109)</f>
        <v>430000</v>
      </c>
      <c r="H100" s="81">
        <f>SUM(H101:H109)</f>
        <v>411380</v>
      </c>
      <c r="I100" s="81"/>
      <c r="J100" s="81"/>
      <c r="K100" s="81"/>
      <c r="L100" s="81"/>
      <c r="M100" s="264">
        <f t="shared" si="5"/>
        <v>0</v>
      </c>
      <c r="N100" s="264">
        <f t="shared" si="6"/>
        <v>95.66976744186047</v>
      </c>
    </row>
    <row r="101" spans="1:14" s="4" customFormat="1" ht="12.75" hidden="1">
      <c r="A101" s="150"/>
      <c r="B101" s="113">
        <v>11</v>
      </c>
      <c r="C101" s="150" t="s">
        <v>56</v>
      </c>
      <c r="D101" s="113">
        <v>3231</v>
      </c>
      <c r="E101" s="114" t="s">
        <v>294</v>
      </c>
      <c r="F101" s="83">
        <v>22000</v>
      </c>
      <c r="G101" s="83">
        <v>22000</v>
      </c>
      <c r="H101" s="83">
        <v>17479</v>
      </c>
      <c r="I101" s="84"/>
      <c r="J101" s="84"/>
      <c r="K101" s="84"/>
      <c r="L101" s="84"/>
      <c r="M101" s="264">
        <f t="shared" si="5"/>
        <v>0</v>
      </c>
      <c r="N101" s="264">
        <f t="shared" si="6"/>
        <v>79.45</v>
      </c>
    </row>
    <row r="102" spans="1:14" s="228" customFormat="1" ht="12.75" hidden="1">
      <c r="A102" s="150"/>
      <c r="B102" s="113">
        <v>11</v>
      </c>
      <c r="C102" s="150" t="s">
        <v>56</v>
      </c>
      <c r="D102" s="113">
        <v>3232</v>
      </c>
      <c r="E102" s="114" t="s">
        <v>295</v>
      </c>
      <c r="F102" s="83">
        <v>20000</v>
      </c>
      <c r="G102" s="83">
        <v>10000</v>
      </c>
      <c r="H102" s="83">
        <v>4756</v>
      </c>
      <c r="I102" s="220"/>
      <c r="J102" s="220"/>
      <c r="K102" s="220"/>
      <c r="L102" s="220"/>
      <c r="M102" s="275">
        <f t="shared" si="5"/>
        <v>0</v>
      </c>
      <c r="N102" s="264">
        <f t="shared" si="6"/>
        <v>47.56</v>
      </c>
    </row>
    <row r="103" spans="1:14" s="4" customFormat="1" ht="12.75" hidden="1">
      <c r="A103" s="150"/>
      <c r="B103" s="113"/>
      <c r="C103" s="150" t="s">
        <v>56</v>
      </c>
      <c r="D103" s="113">
        <v>3233</v>
      </c>
      <c r="E103" s="114" t="s">
        <v>283</v>
      </c>
      <c r="F103" s="83"/>
      <c r="G103" s="83"/>
      <c r="H103" s="83"/>
      <c r="I103" s="84"/>
      <c r="J103" s="84"/>
      <c r="K103" s="84"/>
      <c r="L103" s="84"/>
      <c r="M103" s="264" t="e">
        <f t="shared" si="5"/>
        <v>#DIV/0!</v>
      </c>
      <c r="N103" s="264" t="e">
        <f t="shared" si="6"/>
        <v>#DIV/0!</v>
      </c>
    </row>
    <row r="104" spans="1:14" s="4" customFormat="1" ht="12.75" hidden="1">
      <c r="A104" s="150"/>
      <c r="B104" s="113"/>
      <c r="C104" s="150" t="s">
        <v>56</v>
      </c>
      <c r="D104" s="113">
        <v>3234</v>
      </c>
      <c r="E104" s="114" t="s">
        <v>305</v>
      </c>
      <c r="F104" s="83"/>
      <c r="G104" s="83"/>
      <c r="H104" s="83"/>
      <c r="I104" s="84"/>
      <c r="J104" s="84"/>
      <c r="K104" s="84"/>
      <c r="L104" s="84"/>
      <c r="M104" s="264" t="e">
        <f t="shared" si="5"/>
        <v>#DIV/0!</v>
      </c>
      <c r="N104" s="264" t="e">
        <f t="shared" si="6"/>
        <v>#DIV/0!</v>
      </c>
    </row>
    <row r="105" spans="1:14" s="4" customFormat="1" ht="12.75" hidden="1">
      <c r="A105" s="150"/>
      <c r="B105" s="113">
        <v>11</v>
      </c>
      <c r="C105" s="150" t="s">
        <v>56</v>
      </c>
      <c r="D105" s="113">
        <v>3235</v>
      </c>
      <c r="E105" s="114" t="s">
        <v>306</v>
      </c>
      <c r="F105" s="83">
        <v>2000</v>
      </c>
      <c r="G105" s="83">
        <v>2000</v>
      </c>
      <c r="H105" s="83">
        <v>540</v>
      </c>
      <c r="I105" s="84"/>
      <c r="J105" s="84"/>
      <c r="K105" s="84"/>
      <c r="L105" s="84"/>
      <c r="M105" s="264">
        <f t="shared" si="5"/>
        <v>0</v>
      </c>
      <c r="N105" s="264">
        <f t="shared" si="6"/>
        <v>27</v>
      </c>
    </row>
    <row r="106" spans="1:14" s="228" customFormat="1" ht="12.75" hidden="1">
      <c r="A106" s="150"/>
      <c r="B106" s="113">
        <v>11</v>
      </c>
      <c r="C106" s="150" t="s">
        <v>56</v>
      </c>
      <c r="D106" s="113">
        <v>3236</v>
      </c>
      <c r="E106" s="114" t="s">
        <v>396</v>
      </c>
      <c r="F106" s="83">
        <v>22000</v>
      </c>
      <c r="G106" s="83">
        <v>17000</v>
      </c>
      <c r="H106" s="83">
        <v>14258</v>
      </c>
      <c r="I106" s="220"/>
      <c r="J106" s="220"/>
      <c r="K106" s="220"/>
      <c r="L106" s="220"/>
      <c r="M106" s="275">
        <f t="shared" si="5"/>
        <v>0</v>
      </c>
      <c r="N106" s="264">
        <f t="shared" si="6"/>
        <v>83.87058823529412</v>
      </c>
    </row>
    <row r="107" spans="1:14" s="4" customFormat="1" ht="12.75" hidden="1">
      <c r="A107" s="150"/>
      <c r="B107" s="113"/>
      <c r="C107" s="150" t="s">
        <v>56</v>
      </c>
      <c r="D107" s="113">
        <v>3237</v>
      </c>
      <c r="E107" s="114" t="s">
        <v>307</v>
      </c>
      <c r="F107" s="83">
        <v>325000</v>
      </c>
      <c r="G107" s="83">
        <v>330000</v>
      </c>
      <c r="H107" s="83">
        <v>329726</v>
      </c>
      <c r="I107" s="220"/>
      <c r="J107" s="220"/>
      <c r="K107" s="220"/>
      <c r="L107" s="220"/>
      <c r="M107" s="275">
        <f t="shared" si="5"/>
        <v>0</v>
      </c>
      <c r="N107" s="264">
        <f t="shared" si="6"/>
        <v>99.91696969696969</v>
      </c>
    </row>
    <row r="108" spans="1:14" s="4" customFormat="1" ht="12.75" hidden="1">
      <c r="A108" s="150"/>
      <c r="B108" s="113">
        <v>11</v>
      </c>
      <c r="C108" s="150" t="s">
        <v>56</v>
      </c>
      <c r="D108" s="113">
        <v>3238</v>
      </c>
      <c r="E108" s="114" t="s">
        <v>317</v>
      </c>
      <c r="F108" s="83">
        <v>23000</v>
      </c>
      <c r="G108" s="83">
        <v>23000</v>
      </c>
      <c r="H108" s="83">
        <v>21261</v>
      </c>
      <c r="I108" s="84"/>
      <c r="J108" s="84"/>
      <c r="K108" s="84"/>
      <c r="L108" s="84"/>
      <c r="M108" s="264">
        <f t="shared" si="5"/>
        <v>0</v>
      </c>
      <c r="N108" s="264">
        <f t="shared" si="6"/>
        <v>92.43913043478261</v>
      </c>
    </row>
    <row r="109" spans="1:14" s="4" customFormat="1" ht="12.75" hidden="1">
      <c r="A109" s="150"/>
      <c r="B109" s="113">
        <v>11</v>
      </c>
      <c r="C109" s="150" t="s">
        <v>56</v>
      </c>
      <c r="D109" s="113">
        <v>3239</v>
      </c>
      <c r="E109" s="114" t="s">
        <v>308</v>
      </c>
      <c r="F109" s="83">
        <v>26000</v>
      </c>
      <c r="G109" s="83">
        <v>26000</v>
      </c>
      <c r="H109" s="83">
        <v>23360</v>
      </c>
      <c r="I109" s="84"/>
      <c r="J109" s="84"/>
      <c r="K109" s="84"/>
      <c r="L109" s="84"/>
      <c r="M109" s="264">
        <f t="shared" si="5"/>
        <v>0</v>
      </c>
      <c r="N109" s="264">
        <f t="shared" si="6"/>
        <v>89.84615384615384</v>
      </c>
    </row>
    <row r="110" spans="1:14" s="3" customFormat="1" ht="12.75" hidden="1">
      <c r="A110" s="148"/>
      <c r="B110" s="226"/>
      <c r="C110" s="148" t="s">
        <v>56</v>
      </c>
      <c r="D110" s="99">
        <v>324</v>
      </c>
      <c r="E110" s="100" t="s">
        <v>106</v>
      </c>
      <c r="F110" s="81">
        <f>SUM(F111)</f>
        <v>15000</v>
      </c>
      <c r="G110" s="81">
        <f>SUM(G111)</f>
        <v>15000</v>
      </c>
      <c r="H110" s="81">
        <f>SUM(H111)</f>
        <v>12807</v>
      </c>
      <c r="I110" s="81"/>
      <c r="J110" s="81"/>
      <c r="K110" s="81"/>
      <c r="L110" s="81"/>
      <c r="M110" s="264">
        <f t="shared" si="5"/>
        <v>0</v>
      </c>
      <c r="N110" s="264">
        <f t="shared" si="6"/>
        <v>85.38</v>
      </c>
    </row>
    <row r="111" spans="1:15" s="4" customFormat="1" ht="12.75" hidden="1">
      <c r="A111" s="150"/>
      <c r="B111" s="152" t="s">
        <v>596</v>
      </c>
      <c r="C111" s="150" t="s">
        <v>56</v>
      </c>
      <c r="D111" s="113">
        <v>3241</v>
      </c>
      <c r="E111" s="114" t="s">
        <v>309</v>
      </c>
      <c r="F111" s="83">
        <v>15000</v>
      </c>
      <c r="G111" s="83">
        <v>15000</v>
      </c>
      <c r="H111" s="83">
        <v>12807</v>
      </c>
      <c r="I111" s="83"/>
      <c r="J111" s="84"/>
      <c r="K111" s="84"/>
      <c r="L111" s="83"/>
      <c r="M111" s="264">
        <f t="shared" si="5"/>
        <v>0</v>
      </c>
      <c r="N111" s="264">
        <f t="shared" si="6"/>
        <v>85.38</v>
      </c>
      <c r="O111" s="285"/>
    </row>
    <row r="112" spans="1:14" s="3" customFormat="1" ht="24" customHeight="1" hidden="1">
      <c r="A112" s="148"/>
      <c r="B112" s="224"/>
      <c r="C112" s="148" t="s">
        <v>56</v>
      </c>
      <c r="D112" s="99">
        <v>329</v>
      </c>
      <c r="E112" s="100" t="s">
        <v>8</v>
      </c>
      <c r="F112" s="81">
        <f>SUM(F113:F117)</f>
        <v>27000</v>
      </c>
      <c r="G112" s="81">
        <f>SUM(G113:G117)</f>
        <v>26000</v>
      </c>
      <c r="H112" s="81">
        <f>SUM(H113:H117)</f>
        <v>16381</v>
      </c>
      <c r="I112" s="81"/>
      <c r="J112" s="81"/>
      <c r="K112" s="81"/>
      <c r="L112" s="81"/>
      <c r="M112" s="264">
        <f t="shared" si="5"/>
        <v>0</v>
      </c>
      <c r="N112" s="264">
        <f t="shared" si="6"/>
        <v>63.003846153846155</v>
      </c>
    </row>
    <row r="113" spans="1:14" s="228" customFormat="1" ht="24" customHeight="1" hidden="1">
      <c r="A113" s="150"/>
      <c r="B113" s="113">
        <v>11</v>
      </c>
      <c r="C113" s="150" t="s">
        <v>56</v>
      </c>
      <c r="D113" s="113">
        <v>3292</v>
      </c>
      <c r="E113" s="114" t="s">
        <v>518</v>
      </c>
      <c r="F113" s="83">
        <v>15000</v>
      </c>
      <c r="G113" s="83">
        <v>15000</v>
      </c>
      <c r="H113" s="83">
        <v>10603</v>
      </c>
      <c r="I113" s="83"/>
      <c r="J113" s="84"/>
      <c r="K113" s="84"/>
      <c r="L113" s="83"/>
      <c r="M113" s="264">
        <f t="shared" si="5"/>
        <v>0</v>
      </c>
      <c r="N113" s="264">
        <f t="shared" si="6"/>
        <v>70.68666666666667</v>
      </c>
    </row>
    <row r="114" spans="1:14" s="4" customFormat="1" ht="24" customHeight="1" hidden="1">
      <c r="A114" s="150"/>
      <c r="B114" s="113">
        <v>11</v>
      </c>
      <c r="C114" s="150" t="s">
        <v>56</v>
      </c>
      <c r="D114" s="113">
        <v>3293</v>
      </c>
      <c r="E114" s="114" t="s">
        <v>285</v>
      </c>
      <c r="F114" s="83">
        <v>3000</v>
      </c>
      <c r="G114" s="83">
        <v>3000</v>
      </c>
      <c r="H114" s="83">
        <v>2180</v>
      </c>
      <c r="I114" s="83"/>
      <c r="J114" s="84"/>
      <c r="K114" s="84"/>
      <c r="L114" s="83"/>
      <c r="M114" s="264">
        <f t="shared" si="5"/>
        <v>0</v>
      </c>
      <c r="N114" s="264">
        <f t="shared" si="6"/>
        <v>72.66666666666667</v>
      </c>
    </row>
    <row r="115" spans="1:14" s="4" customFormat="1" ht="24" customHeight="1" hidden="1">
      <c r="A115" s="150"/>
      <c r="B115" s="113"/>
      <c r="C115" s="150" t="s">
        <v>56</v>
      </c>
      <c r="D115" s="113">
        <v>3294</v>
      </c>
      <c r="E115" s="114" t="s">
        <v>310</v>
      </c>
      <c r="F115" s="83"/>
      <c r="G115" s="83"/>
      <c r="H115" s="83"/>
      <c r="I115" s="83"/>
      <c r="J115" s="84"/>
      <c r="K115" s="84"/>
      <c r="L115" s="83"/>
      <c r="M115" s="264" t="e">
        <f t="shared" si="5"/>
        <v>#DIV/0!</v>
      </c>
      <c r="N115" s="264" t="e">
        <f t="shared" si="6"/>
        <v>#DIV/0!</v>
      </c>
    </row>
    <row r="116" spans="1:14" s="228" customFormat="1" ht="24" customHeight="1" hidden="1">
      <c r="A116" s="150"/>
      <c r="B116" s="113">
        <v>11</v>
      </c>
      <c r="C116" s="150" t="s">
        <v>56</v>
      </c>
      <c r="D116" s="113">
        <v>3295</v>
      </c>
      <c r="E116" s="114" t="s">
        <v>311</v>
      </c>
      <c r="F116" s="83">
        <v>5000</v>
      </c>
      <c r="G116" s="83">
        <v>4000</v>
      </c>
      <c r="H116" s="83">
        <v>3375</v>
      </c>
      <c r="I116" s="227"/>
      <c r="J116" s="220"/>
      <c r="K116" s="220"/>
      <c r="L116" s="227"/>
      <c r="M116" s="275">
        <f t="shared" si="5"/>
        <v>0</v>
      </c>
      <c r="N116" s="264">
        <f t="shared" si="6"/>
        <v>84.375</v>
      </c>
    </row>
    <row r="117" spans="1:14" s="4" customFormat="1" ht="24" customHeight="1" hidden="1">
      <c r="A117" s="150"/>
      <c r="B117" s="113">
        <v>11</v>
      </c>
      <c r="C117" s="150" t="s">
        <v>56</v>
      </c>
      <c r="D117" s="113">
        <v>3299</v>
      </c>
      <c r="E117" s="114" t="s">
        <v>8</v>
      </c>
      <c r="F117" s="83">
        <v>4000</v>
      </c>
      <c r="G117" s="83">
        <v>4000</v>
      </c>
      <c r="H117" s="83">
        <v>223</v>
      </c>
      <c r="I117" s="83"/>
      <c r="J117" s="84"/>
      <c r="K117" s="84"/>
      <c r="L117" s="83"/>
      <c r="M117" s="264">
        <f t="shared" si="5"/>
        <v>0</v>
      </c>
      <c r="N117" s="264">
        <f t="shared" si="6"/>
        <v>5.575</v>
      </c>
    </row>
    <row r="118" spans="1:14" s="2" customFormat="1" ht="12.75" hidden="1">
      <c r="A118" s="148"/>
      <c r="B118" s="224"/>
      <c r="C118" s="148" t="s">
        <v>56</v>
      </c>
      <c r="D118" s="99">
        <v>34</v>
      </c>
      <c r="E118" s="100" t="s">
        <v>9</v>
      </c>
      <c r="F118" s="81">
        <f>SUM(F119)</f>
        <v>13000</v>
      </c>
      <c r="G118" s="81">
        <f>SUM(G119)</f>
        <v>11000</v>
      </c>
      <c r="H118" s="81">
        <f>SUM(H119)</f>
        <v>9921</v>
      </c>
      <c r="I118" s="81"/>
      <c r="J118" s="81"/>
      <c r="K118" s="81"/>
      <c r="L118" s="81"/>
      <c r="M118" s="264">
        <f t="shared" si="5"/>
        <v>0</v>
      </c>
      <c r="N118" s="264">
        <f t="shared" si="6"/>
        <v>90.19090909090909</v>
      </c>
    </row>
    <row r="119" spans="1:14" s="2" customFormat="1" ht="12.75" hidden="1">
      <c r="A119" s="148"/>
      <c r="B119" s="224"/>
      <c r="C119" s="148" t="s">
        <v>56</v>
      </c>
      <c r="D119" s="99">
        <v>343</v>
      </c>
      <c r="E119" s="100" t="s">
        <v>42</v>
      </c>
      <c r="F119" s="81">
        <f>SUM(F120:F122)</f>
        <v>13000</v>
      </c>
      <c r="G119" s="81">
        <f>SUM(G120:G122)</f>
        <v>11000</v>
      </c>
      <c r="H119" s="81">
        <f>SUM(H120:H122)</f>
        <v>9921</v>
      </c>
      <c r="I119" s="81"/>
      <c r="J119" s="81"/>
      <c r="K119" s="81"/>
      <c r="L119" s="81"/>
      <c r="M119" s="264">
        <f t="shared" si="5"/>
        <v>0</v>
      </c>
      <c r="N119" s="264">
        <f t="shared" si="6"/>
        <v>90.19090909090909</v>
      </c>
    </row>
    <row r="120" spans="1:14" s="228" customFormat="1" ht="12.75" hidden="1">
      <c r="A120" s="150"/>
      <c r="B120" s="113">
        <v>11</v>
      </c>
      <c r="C120" s="150" t="s">
        <v>56</v>
      </c>
      <c r="D120" s="113">
        <v>3431</v>
      </c>
      <c r="E120" s="114" t="s">
        <v>312</v>
      </c>
      <c r="F120" s="83">
        <v>10000</v>
      </c>
      <c r="G120" s="83">
        <v>11000</v>
      </c>
      <c r="H120" s="83">
        <v>9921</v>
      </c>
      <c r="I120" s="227"/>
      <c r="J120" s="220"/>
      <c r="K120" s="220"/>
      <c r="L120" s="227"/>
      <c r="M120" s="275">
        <f t="shared" si="5"/>
        <v>0</v>
      </c>
      <c r="N120" s="264">
        <f t="shared" si="6"/>
        <v>90.19090909090909</v>
      </c>
    </row>
    <row r="121" spans="1:14" s="228" customFormat="1" ht="12.75" hidden="1">
      <c r="A121" s="150"/>
      <c r="B121" s="113"/>
      <c r="C121" s="150" t="s">
        <v>56</v>
      </c>
      <c r="D121" s="113">
        <v>3433</v>
      </c>
      <c r="E121" s="114" t="s">
        <v>313</v>
      </c>
      <c r="F121" s="83">
        <v>1000</v>
      </c>
      <c r="G121" s="83">
        <v>0</v>
      </c>
      <c r="H121" s="83">
        <v>0</v>
      </c>
      <c r="I121" s="227"/>
      <c r="J121" s="220"/>
      <c r="K121" s="220"/>
      <c r="L121" s="227"/>
      <c r="M121" s="275">
        <f t="shared" si="5"/>
        <v>0</v>
      </c>
      <c r="N121" s="264" t="e">
        <f t="shared" si="6"/>
        <v>#DIV/0!</v>
      </c>
    </row>
    <row r="122" spans="1:14" s="228" customFormat="1" ht="12.75" hidden="1">
      <c r="A122" s="150"/>
      <c r="B122" s="113"/>
      <c r="C122" s="150" t="s">
        <v>56</v>
      </c>
      <c r="D122" s="113">
        <v>3434</v>
      </c>
      <c r="E122" s="114" t="s">
        <v>314</v>
      </c>
      <c r="F122" s="83">
        <v>2000</v>
      </c>
      <c r="G122" s="83">
        <v>0</v>
      </c>
      <c r="H122" s="83">
        <v>0</v>
      </c>
      <c r="I122" s="227"/>
      <c r="J122" s="220"/>
      <c r="K122" s="220"/>
      <c r="L122" s="227"/>
      <c r="M122" s="275">
        <f t="shared" si="5"/>
        <v>0</v>
      </c>
      <c r="N122" s="264" t="e">
        <f t="shared" si="6"/>
        <v>#DIV/0!</v>
      </c>
    </row>
    <row r="123" spans="1:14" s="2" customFormat="1" ht="12.75" hidden="1">
      <c r="A123" s="148"/>
      <c r="B123" s="113"/>
      <c r="C123" s="148" t="s">
        <v>56</v>
      </c>
      <c r="D123" s="99">
        <v>36</v>
      </c>
      <c r="E123" s="100" t="s">
        <v>30</v>
      </c>
      <c r="F123" s="81">
        <f aca="true" t="shared" si="7" ref="F123:H124">SUM(F124)</f>
        <v>0</v>
      </c>
      <c r="G123" s="81">
        <f t="shared" si="7"/>
        <v>0</v>
      </c>
      <c r="H123" s="81">
        <f t="shared" si="7"/>
        <v>0</v>
      </c>
      <c r="I123" s="81"/>
      <c r="J123" s="81"/>
      <c r="K123" s="81"/>
      <c r="L123" s="81"/>
      <c r="M123" s="264" t="e">
        <f t="shared" si="5"/>
        <v>#DIV/0!</v>
      </c>
      <c r="N123" s="264" t="e">
        <f t="shared" si="6"/>
        <v>#DIV/0!</v>
      </c>
    </row>
    <row r="124" spans="1:14" s="2" customFormat="1" ht="12.75" hidden="1">
      <c r="A124" s="148"/>
      <c r="B124" s="224"/>
      <c r="C124" s="148" t="s">
        <v>56</v>
      </c>
      <c r="D124" s="99">
        <v>363</v>
      </c>
      <c r="E124" s="100" t="s">
        <v>30</v>
      </c>
      <c r="F124" s="81">
        <f>SUM(F125)</f>
        <v>0</v>
      </c>
      <c r="G124" s="81">
        <f t="shared" si="7"/>
        <v>0</v>
      </c>
      <c r="H124" s="81">
        <f t="shared" si="7"/>
        <v>0</v>
      </c>
      <c r="I124" s="81"/>
      <c r="J124" s="81"/>
      <c r="K124" s="81"/>
      <c r="L124" s="81"/>
      <c r="M124" s="264" t="e">
        <f t="shared" si="5"/>
        <v>#DIV/0!</v>
      </c>
      <c r="N124" s="264" t="e">
        <f t="shared" si="6"/>
        <v>#DIV/0!</v>
      </c>
    </row>
    <row r="125" spans="1:14" s="4" customFormat="1" ht="12.75" hidden="1">
      <c r="A125" s="150"/>
      <c r="B125" s="113"/>
      <c r="C125" s="150" t="s">
        <v>56</v>
      </c>
      <c r="D125" s="113">
        <v>3631</v>
      </c>
      <c r="E125" s="114" t="s">
        <v>315</v>
      </c>
      <c r="F125" s="83">
        <v>0</v>
      </c>
      <c r="G125" s="83">
        <v>0</v>
      </c>
      <c r="H125" s="83">
        <v>0</v>
      </c>
      <c r="I125" s="83"/>
      <c r="J125" s="84"/>
      <c r="K125" s="84"/>
      <c r="L125" s="83"/>
      <c r="M125" s="264" t="e">
        <f t="shared" si="5"/>
        <v>#DIV/0!</v>
      </c>
      <c r="N125" s="264" t="e">
        <f t="shared" si="6"/>
        <v>#DIV/0!</v>
      </c>
    </row>
    <row r="126" spans="1:14" s="2" customFormat="1" ht="12.75" hidden="1">
      <c r="A126" s="148"/>
      <c r="B126" s="113"/>
      <c r="C126" s="148" t="s">
        <v>56</v>
      </c>
      <c r="D126" s="99">
        <v>38</v>
      </c>
      <c r="E126" s="100" t="s">
        <v>107</v>
      </c>
      <c r="F126" s="81">
        <f aca="true" t="shared" si="8" ref="F126:H127">SUM(F127)</f>
        <v>0</v>
      </c>
      <c r="G126" s="81">
        <f t="shared" si="8"/>
        <v>0</v>
      </c>
      <c r="H126" s="81">
        <f t="shared" si="8"/>
        <v>0</v>
      </c>
      <c r="I126" s="81"/>
      <c r="J126" s="81"/>
      <c r="K126" s="81"/>
      <c r="L126" s="81"/>
      <c r="M126" s="264" t="e">
        <f t="shared" si="5"/>
        <v>#DIV/0!</v>
      </c>
      <c r="N126" s="264" t="e">
        <f t="shared" si="6"/>
        <v>#DIV/0!</v>
      </c>
    </row>
    <row r="127" spans="1:14" s="2" customFormat="1" ht="12.75" hidden="1">
      <c r="A127" s="148"/>
      <c r="B127" s="113"/>
      <c r="C127" s="148" t="s">
        <v>56</v>
      </c>
      <c r="D127" s="99">
        <v>383</v>
      </c>
      <c r="E127" s="100" t="s">
        <v>108</v>
      </c>
      <c r="F127" s="81">
        <f>SUM(F128)</f>
        <v>0</v>
      </c>
      <c r="G127" s="81">
        <f t="shared" si="8"/>
        <v>0</v>
      </c>
      <c r="H127" s="81">
        <f t="shared" si="8"/>
        <v>0</v>
      </c>
      <c r="I127" s="81"/>
      <c r="J127" s="81"/>
      <c r="K127" s="81"/>
      <c r="L127" s="81"/>
      <c r="M127" s="264" t="e">
        <f t="shared" si="5"/>
        <v>#DIV/0!</v>
      </c>
      <c r="N127" s="264" t="e">
        <f t="shared" si="6"/>
        <v>#DIV/0!</v>
      </c>
    </row>
    <row r="128" spans="1:14" s="4" customFormat="1" ht="12.75" hidden="1">
      <c r="A128" s="150"/>
      <c r="B128" s="113"/>
      <c r="C128" s="150" t="s">
        <v>56</v>
      </c>
      <c r="D128" s="113">
        <v>3831</v>
      </c>
      <c r="E128" s="114" t="s">
        <v>316</v>
      </c>
      <c r="F128" s="83">
        <v>0</v>
      </c>
      <c r="G128" s="83">
        <v>0</v>
      </c>
      <c r="H128" s="83">
        <v>0</v>
      </c>
      <c r="I128" s="83"/>
      <c r="J128" s="84"/>
      <c r="K128" s="84"/>
      <c r="L128" s="83"/>
      <c r="M128" s="264" t="e">
        <f t="shared" si="5"/>
        <v>#DIV/0!</v>
      </c>
      <c r="N128" s="264" t="e">
        <f t="shared" si="6"/>
        <v>#DIV/0!</v>
      </c>
    </row>
    <row r="129" spans="1:20" s="6" customFormat="1" ht="24" customHeight="1" hidden="1">
      <c r="A129" s="148" t="s">
        <v>124</v>
      </c>
      <c r="B129" s="113" t="s">
        <v>452</v>
      </c>
      <c r="C129" s="148" t="s">
        <v>59</v>
      </c>
      <c r="D129" s="99" t="s">
        <v>221</v>
      </c>
      <c r="E129" s="100" t="s">
        <v>20</v>
      </c>
      <c r="F129" s="81">
        <f aca="true" t="shared" si="9" ref="F129:H130">SUM(F130)</f>
        <v>0</v>
      </c>
      <c r="G129" s="81">
        <f t="shared" si="9"/>
        <v>0</v>
      </c>
      <c r="H129" s="81">
        <f t="shared" si="9"/>
        <v>0</v>
      </c>
      <c r="I129" s="250"/>
      <c r="J129" s="186"/>
      <c r="K129" s="186"/>
      <c r="L129" s="153"/>
      <c r="M129" s="264" t="e">
        <f t="shared" si="5"/>
        <v>#DIV/0!</v>
      </c>
      <c r="N129" s="264" t="e">
        <f t="shared" si="6"/>
        <v>#DIV/0!</v>
      </c>
      <c r="O129" s="7"/>
      <c r="P129" s="7"/>
      <c r="Q129" s="7"/>
      <c r="R129" s="7"/>
      <c r="S129" s="3"/>
      <c r="T129" s="3"/>
    </row>
    <row r="130" spans="1:14" s="3" customFormat="1" ht="12.75" hidden="1">
      <c r="A130" s="148"/>
      <c r="B130" s="113"/>
      <c r="C130" s="148" t="s">
        <v>59</v>
      </c>
      <c r="D130" s="99">
        <v>3</v>
      </c>
      <c r="E130" s="100" t="s">
        <v>3</v>
      </c>
      <c r="F130" s="81">
        <f t="shared" si="9"/>
        <v>0</v>
      </c>
      <c r="G130" s="81">
        <f t="shared" si="9"/>
        <v>0</v>
      </c>
      <c r="H130" s="81">
        <f t="shared" si="9"/>
        <v>0</v>
      </c>
      <c r="I130" s="81"/>
      <c r="J130" s="83"/>
      <c r="K130" s="83"/>
      <c r="L130" s="81"/>
      <c r="M130" s="264" t="e">
        <f t="shared" si="5"/>
        <v>#DIV/0!</v>
      </c>
      <c r="N130" s="264" t="e">
        <f t="shared" si="6"/>
        <v>#DIV/0!</v>
      </c>
    </row>
    <row r="131" spans="1:14" s="3" customFormat="1" ht="12.75" hidden="1">
      <c r="A131" s="148"/>
      <c r="B131" s="113"/>
      <c r="C131" s="148" t="s">
        <v>59</v>
      </c>
      <c r="D131" s="99">
        <v>32</v>
      </c>
      <c r="E131" s="100" t="s">
        <v>4</v>
      </c>
      <c r="F131" s="81">
        <f>SUM(F132,F134,F139)</f>
        <v>0</v>
      </c>
      <c r="G131" s="81">
        <f>SUM(G132,G134,G139)</f>
        <v>0</v>
      </c>
      <c r="H131" s="81">
        <f>SUM(H132,H134,H139)</f>
        <v>0</v>
      </c>
      <c r="I131" s="81"/>
      <c r="J131" s="80"/>
      <c r="K131" s="80"/>
      <c r="L131" s="81"/>
      <c r="M131" s="264" t="e">
        <f t="shared" si="5"/>
        <v>#DIV/0!</v>
      </c>
      <c r="N131" s="264" t="e">
        <f t="shared" si="6"/>
        <v>#DIV/0!</v>
      </c>
    </row>
    <row r="132" spans="1:14" s="3" customFormat="1" ht="12.75" hidden="1">
      <c r="A132" s="148"/>
      <c r="B132" s="224"/>
      <c r="C132" s="148" t="s">
        <v>59</v>
      </c>
      <c r="D132" s="99">
        <v>322</v>
      </c>
      <c r="E132" s="100" t="s">
        <v>45</v>
      </c>
      <c r="F132" s="81">
        <f>SUM(F133)</f>
        <v>0</v>
      </c>
      <c r="G132" s="81">
        <f>SUM(G133)</f>
        <v>0</v>
      </c>
      <c r="H132" s="81">
        <f>SUM(H133)</f>
        <v>0</v>
      </c>
      <c r="I132" s="81"/>
      <c r="J132" s="82"/>
      <c r="K132" s="82"/>
      <c r="L132" s="81"/>
      <c r="M132" s="264" t="e">
        <f t="shared" si="5"/>
        <v>#DIV/0!</v>
      </c>
      <c r="N132" s="264" t="e">
        <f t="shared" si="6"/>
        <v>#DIV/0!</v>
      </c>
    </row>
    <row r="133" spans="1:14" s="4" customFormat="1" ht="12.75" hidden="1">
      <c r="A133" s="150"/>
      <c r="B133" s="113"/>
      <c r="C133" s="150" t="s">
        <v>59</v>
      </c>
      <c r="D133" s="113">
        <v>3221</v>
      </c>
      <c r="E133" s="114" t="s">
        <v>302</v>
      </c>
      <c r="F133" s="83"/>
      <c r="G133" s="83"/>
      <c r="H133" s="83"/>
      <c r="I133" s="83"/>
      <c r="J133" s="84"/>
      <c r="K133" s="84"/>
      <c r="L133" s="83"/>
      <c r="M133" s="264" t="e">
        <f t="shared" si="5"/>
        <v>#DIV/0!</v>
      </c>
      <c r="N133" s="264" t="e">
        <f t="shared" si="6"/>
        <v>#DIV/0!</v>
      </c>
    </row>
    <row r="134" spans="1:14" s="3" customFormat="1" ht="12.75" hidden="1">
      <c r="A134" s="148"/>
      <c r="B134" s="224"/>
      <c r="C134" s="148" t="s">
        <v>59</v>
      </c>
      <c r="D134" s="99">
        <v>323</v>
      </c>
      <c r="E134" s="100" t="s">
        <v>41</v>
      </c>
      <c r="F134" s="81">
        <f>SUM(F135:F138)</f>
        <v>0</v>
      </c>
      <c r="G134" s="81">
        <f>SUM(G135:G138)</f>
        <v>0</v>
      </c>
      <c r="H134" s="81">
        <f>SUM(H135:H138)</f>
        <v>0</v>
      </c>
      <c r="I134" s="81"/>
      <c r="J134" s="82"/>
      <c r="K134" s="82"/>
      <c r="L134" s="81"/>
      <c r="M134" s="264" t="e">
        <f t="shared" si="5"/>
        <v>#DIV/0!</v>
      </c>
      <c r="N134" s="264" t="e">
        <f t="shared" si="6"/>
        <v>#DIV/0!</v>
      </c>
    </row>
    <row r="135" spans="1:14" s="4" customFormat="1" ht="12.75" hidden="1">
      <c r="A135" s="150"/>
      <c r="B135" s="113"/>
      <c r="C135" s="150" t="s">
        <v>59</v>
      </c>
      <c r="D135" s="113">
        <v>3231</v>
      </c>
      <c r="E135" s="114" t="s">
        <v>294</v>
      </c>
      <c r="F135" s="83"/>
      <c r="G135" s="83"/>
      <c r="H135" s="83"/>
      <c r="I135" s="83"/>
      <c r="J135" s="84"/>
      <c r="K135" s="84"/>
      <c r="L135" s="83"/>
      <c r="M135" s="264" t="e">
        <f t="shared" si="5"/>
        <v>#DIV/0!</v>
      </c>
      <c r="N135" s="264" t="e">
        <f t="shared" si="6"/>
        <v>#DIV/0!</v>
      </c>
    </row>
    <row r="136" spans="1:14" s="228" customFormat="1" ht="12.75" hidden="1">
      <c r="A136" s="150"/>
      <c r="B136" s="113"/>
      <c r="C136" s="150" t="s">
        <v>59</v>
      </c>
      <c r="D136" s="113">
        <v>3233</v>
      </c>
      <c r="E136" s="114" t="s">
        <v>283</v>
      </c>
      <c r="F136" s="83"/>
      <c r="G136" s="83"/>
      <c r="H136" s="83"/>
      <c r="I136" s="227"/>
      <c r="J136" s="220"/>
      <c r="K136" s="220"/>
      <c r="L136" s="227"/>
      <c r="M136" s="264" t="e">
        <f t="shared" si="5"/>
        <v>#DIV/0!</v>
      </c>
      <c r="N136" s="264" t="e">
        <f t="shared" si="6"/>
        <v>#DIV/0!</v>
      </c>
    </row>
    <row r="137" spans="1:14" s="4" customFormat="1" ht="12.75" hidden="1">
      <c r="A137" s="150"/>
      <c r="B137" s="113"/>
      <c r="C137" s="150" t="s">
        <v>59</v>
      </c>
      <c r="D137" s="113">
        <v>3237</v>
      </c>
      <c r="E137" s="114" t="s">
        <v>307</v>
      </c>
      <c r="F137" s="83"/>
      <c r="G137" s="83"/>
      <c r="H137" s="83"/>
      <c r="I137" s="83"/>
      <c r="J137" s="84"/>
      <c r="K137" s="84"/>
      <c r="L137" s="83"/>
      <c r="M137" s="264" t="e">
        <f t="shared" si="5"/>
        <v>#DIV/0!</v>
      </c>
      <c r="N137" s="264" t="e">
        <f t="shared" si="6"/>
        <v>#DIV/0!</v>
      </c>
    </row>
    <row r="138" spans="1:14" s="4" customFormat="1" ht="12.75" hidden="1">
      <c r="A138" s="150"/>
      <c r="B138" s="113"/>
      <c r="C138" s="150" t="s">
        <v>59</v>
      </c>
      <c r="D138" s="113">
        <v>3238</v>
      </c>
      <c r="E138" s="114" t="s">
        <v>317</v>
      </c>
      <c r="F138" s="83"/>
      <c r="G138" s="83"/>
      <c r="H138" s="83"/>
      <c r="I138" s="83"/>
      <c r="J138" s="84"/>
      <c r="K138" s="84"/>
      <c r="L138" s="83"/>
      <c r="M138" s="264" t="e">
        <f t="shared" si="5"/>
        <v>#DIV/0!</v>
      </c>
      <c r="N138" s="264" t="e">
        <f t="shared" si="6"/>
        <v>#DIV/0!</v>
      </c>
    </row>
    <row r="139" spans="1:14" s="3" customFormat="1" ht="12.75" hidden="1">
      <c r="A139" s="148"/>
      <c r="B139" s="224"/>
      <c r="C139" s="148" t="s">
        <v>59</v>
      </c>
      <c r="D139" s="99">
        <v>329</v>
      </c>
      <c r="E139" s="100" t="s">
        <v>8</v>
      </c>
      <c r="F139" s="81">
        <f>SUM(F140)</f>
        <v>0</v>
      </c>
      <c r="G139" s="81">
        <f>SUM(G140)</f>
        <v>0</v>
      </c>
      <c r="H139" s="81">
        <f>SUM(H140)</f>
        <v>0</v>
      </c>
      <c r="I139" s="81"/>
      <c r="J139" s="82"/>
      <c r="K139" s="82"/>
      <c r="L139" s="81"/>
      <c r="M139" s="264" t="e">
        <f t="shared" si="5"/>
        <v>#DIV/0!</v>
      </c>
      <c r="N139" s="264" t="e">
        <f aca="true" t="shared" si="10" ref="N139:N202">+H139/G139*100</f>
        <v>#DIV/0!</v>
      </c>
    </row>
    <row r="140" spans="1:14" s="228" customFormat="1" ht="12.75" hidden="1">
      <c r="A140" s="148"/>
      <c r="B140" s="224"/>
      <c r="C140" s="150" t="s">
        <v>59</v>
      </c>
      <c r="D140" s="113">
        <v>3291</v>
      </c>
      <c r="E140" s="114" t="s">
        <v>284</v>
      </c>
      <c r="F140" s="83"/>
      <c r="G140" s="83"/>
      <c r="H140" s="83"/>
      <c r="I140" s="83"/>
      <c r="J140" s="84"/>
      <c r="K140" s="84"/>
      <c r="L140" s="83"/>
      <c r="M140" s="264" t="e">
        <f aca="true" t="shared" si="11" ref="M140:M208">+I140/F140*100</f>
        <v>#DIV/0!</v>
      </c>
      <c r="N140" s="264" t="e">
        <f t="shared" si="10"/>
        <v>#DIV/0!</v>
      </c>
    </row>
    <row r="141" spans="1:14" ht="12.75" hidden="1">
      <c r="A141" s="164" t="s">
        <v>125</v>
      </c>
      <c r="B141" s="135" t="s">
        <v>453</v>
      </c>
      <c r="C141" s="166" t="s">
        <v>56</v>
      </c>
      <c r="D141" s="178" t="s">
        <v>224</v>
      </c>
      <c r="E141" s="178" t="s">
        <v>21</v>
      </c>
      <c r="F141" s="195">
        <f>SUM(F146)</f>
        <v>323600</v>
      </c>
      <c r="G141" s="195">
        <f>SUM(G146)</f>
        <v>313600</v>
      </c>
      <c r="H141" s="195">
        <f>SUM(H146)</f>
        <v>232122</v>
      </c>
      <c r="I141" s="147"/>
      <c r="J141" s="147"/>
      <c r="K141" s="147"/>
      <c r="L141" s="147"/>
      <c r="M141" s="264">
        <f t="shared" si="11"/>
        <v>0</v>
      </c>
      <c r="N141" s="264">
        <f t="shared" si="10"/>
        <v>74.01849489795919</v>
      </c>
    </row>
    <row r="142" spans="1:14" s="259" customFormat="1" ht="12.75" hidden="1">
      <c r="A142" s="164"/>
      <c r="B142" s="177">
        <v>11</v>
      </c>
      <c r="C142" s="166"/>
      <c r="D142" s="178"/>
      <c r="E142" s="178" t="s">
        <v>551</v>
      </c>
      <c r="F142" s="195">
        <v>273600</v>
      </c>
      <c r="G142" s="195">
        <v>238600</v>
      </c>
      <c r="H142" s="195">
        <v>165895</v>
      </c>
      <c r="I142" s="267"/>
      <c r="J142" s="267"/>
      <c r="K142" s="267"/>
      <c r="L142" s="267"/>
      <c r="M142" s="264">
        <f t="shared" si="11"/>
        <v>0</v>
      </c>
      <c r="N142" s="264">
        <f t="shared" si="10"/>
        <v>69.52849958088851</v>
      </c>
    </row>
    <row r="143" spans="1:14" s="259" customFormat="1" ht="12.75" hidden="1">
      <c r="A143" s="164"/>
      <c r="B143" s="177">
        <v>434</v>
      </c>
      <c r="C143" s="166"/>
      <c r="D143" s="178"/>
      <c r="E143" s="178" t="s">
        <v>555</v>
      </c>
      <c r="F143" s="195">
        <v>50000</v>
      </c>
      <c r="G143" s="195">
        <v>0</v>
      </c>
      <c r="H143" s="195">
        <v>0</v>
      </c>
      <c r="I143" s="267"/>
      <c r="J143" s="267"/>
      <c r="K143" s="267"/>
      <c r="L143" s="267"/>
      <c r="M143" s="264">
        <f t="shared" si="11"/>
        <v>0</v>
      </c>
      <c r="N143" s="264" t="e">
        <f t="shared" si="10"/>
        <v>#DIV/0!</v>
      </c>
    </row>
    <row r="144" spans="1:14" s="259" customFormat="1" ht="12.75" hidden="1">
      <c r="A144" s="164"/>
      <c r="B144" s="177">
        <v>433</v>
      </c>
      <c r="C144" s="166"/>
      <c r="D144" s="178"/>
      <c r="E144" s="178" t="s">
        <v>557</v>
      </c>
      <c r="F144" s="195">
        <v>0</v>
      </c>
      <c r="G144" s="195">
        <v>45000</v>
      </c>
      <c r="H144" s="195">
        <v>43901</v>
      </c>
      <c r="I144" s="267"/>
      <c r="J144" s="267"/>
      <c r="K144" s="267"/>
      <c r="L144" s="267"/>
      <c r="M144" s="264"/>
      <c r="N144" s="264">
        <f t="shared" si="10"/>
        <v>97.55777777777777</v>
      </c>
    </row>
    <row r="145" spans="1:14" s="259" customFormat="1" ht="12.75" hidden="1">
      <c r="A145" s="164"/>
      <c r="B145" s="177">
        <v>435</v>
      </c>
      <c r="C145" s="166"/>
      <c r="D145" s="178"/>
      <c r="E145" s="178" t="s">
        <v>559</v>
      </c>
      <c r="F145" s="195">
        <v>0</v>
      </c>
      <c r="G145" s="195">
        <v>30000</v>
      </c>
      <c r="H145" s="195">
        <v>22326</v>
      </c>
      <c r="I145" s="267"/>
      <c r="J145" s="267"/>
      <c r="K145" s="267"/>
      <c r="L145" s="267"/>
      <c r="M145" s="264"/>
      <c r="N145" s="264">
        <f t="shared" si="10"/>
        <v>74.42</v>
      </c>
    </row>
    <row r="146" spans="1:14" s="2" customFormat="1" ht="12.75" hidden="1">
      <c r="A146" s="148"/>
      <c r="B146" s="113"/>
      <c r="C146" s="148" t="s">
        <v>56</v>
      </c>
      <c r="D146" s="99">
        <v>3</v>
      </c>
      <c r="E146" s="100" t="s">
        <v>3</v>
      </c>
      <c r="F146" s="81">
        <f>SUM(F147)</f>
        <v>323600</v>
      </c>
      <c r="G146" s="81">
        <f>SUM(G147)</f>
        <v>313600</v>
      </c>
      <c r="H146" s="81">
        <f>SUM(H147)</f>
        <v>232122</v>
      </c>
      <c r="I146" s="81"/>
      <c r="J146" s="81"/>
      <c r="K146" s="81"/>
      <c r="L146" s="81"/>
      <c r="M146" s="264">
        <f t="shared" si="11"/>
        <v>0</v>
      </c>
      <c r="N146" s="264">
        <f t="shared" si="10"/>
        <v>74.01849489795919</v>
      </c>
    </row>
    <row r="147" spans="1:14" s="2" customFormat="1" ht="12.75" hidden="1">
      <c r="A147" s="148"/>
      <c r="B147" s="224"/>
      <c r="C147" s="148" t="s">
        <v>56</v>
      </c>
      <c r="D147" s="99">
        <v>32</v>
      </c>
      <c r="E147" s="100" t="s">
        <v>4</v>
      </c>
      <c r="F147" s="81">
        <f>SUM(F148,F152,F156)</f>
        <v>323600</v>
      </c>
      <c r="G147" s="81">
        <f>SUM(G148,G152,G156)</f>
        <v>313600</v>
      </c>
      <c r="H147" s="81">
        <f>SUM(H148,H152,H156)</f>
        <v>232122</v>
      </c>
      <c r="I147" s="81"/>
      <c r="J147" s="81"/>
      <c r="K147" s="81"/>
      <c r="L147" s="81"/>
      <c r="M147" s="264">
        <f t="shared" si="11"/>
        <v>0</v>
      </c>
      <c r="N147" s="264">
        <f t="shared" si="10"/>
        <v>74.01849489795919</v>
      </c>
    </row>
    <row r="148" spans="1:14" s="2" customFormat="1" ht="12.75" hidden="1">
      <c r="A148" s="148"/>
      <c r="B148" s="224"/>
      <c r="C148" s="148" t="s">
        <v>56</v>
      </c>
      <c r="D148" s="99">
        <v>322</v>
      </c>
      <c r="E148" s="100" t="s">
        <v>45</v>
      </c>
      <c r="F148" s="81">
        <f>SUM(F149:F151)</f>
        <v>100000</v>
      </c>
      <c r="G148" s="81">
        <f>SUM(G149:G151)</f>
        <v>90000</v>
      </c>
      <c r="H148" s="81">
        <f>SUM(H149:H151)</f>
        <v>55467</v>
      </c>
      <c r="I148" s="82"/>
      <c r="J148" s="82"/>
      <c r="K148" s="82"/>
      <c r="L148" s="82"/>
      <c r="M148" s="264">
        <f t="shared" si="11"/>
        <v>0</v>
      </c>
      <c r="N148" s="264">
        <f t="shared" si="10"/>
        <v>61.629999999999995</v>
      </c>
    </row>
    <row r="149" spans="1:14" s="4" customFormat="1" ht="12.75" hidden="1">
      <c r="A149" s="150"/>
      <c r="B149" s="113" t="s">
        <v>597</v>
      </c>
      <c r="C149" s="150" t="s">
        <v>56</v>
      </c>
      <c r="D149" s="113">
        <v>3223</v>
      </c>
      <c r="E149" s="114" t="s">
        <v>292</v>
      </c>
      <c r="F149" s="83">
        <v>50000</v>
      </c>
      <c r="G149" s="83">
        <v>50000</v>
      </c>
      <c r="H149" s="83">
        <v>32649</v>
      </c>
      <c r="I149" s="83"/>
      <c r="J149" s="84"/>
      <c r="K149" s="84"/>
      <c r="L149" s="83"/>
      <c r="M149" s="264">
        <f t="shared" si="11"/>
        <v>0</v>
      </c>
      <c r="N149" s="264">
        <f t="shared" si="10"/>
        <v>65.298</v>
      </c>
    </row>
    <row r="150" spans="1:14" s="4" customFormat="1" ht="12.75" hidden="1">
      <c r="A150" s="150"/>
      <c r="B150" s="113">
        <v>11</v>
      </c>
      <c r="C150" s="150" t="s">
        <v>56</v>
      </c>
      <c r="D150" s="113">
        <v>3224</v>
      </c>
      <c r="E150" s="114" t="s">
        <v>293</v>
      </c>
      <c r="F150" s="83">
        <v>30000</v>
      </c>
      <c r="G150" s="83">
        <v>30000</v>
      </c>
      <c r="H150" s="83">
        <v>21435</v>
      </c>
      <c r="I150" s="83"/>
      <c r="J150" s="84"/>
      <c r="K150" s="84"/>
      <c r="L150" s="83"/>
      <c r="M150" s="264">
        <f t="shared" si="11"/>
        <v>0</v>
      </c>
      <c r="N150" s="264">
        <f t="shared" si="10"/>
        <v>71.45</v>
      </c>
    </row>
    <row r="151" spans="1:14" s="228" customFormat="1" ht="12.75" hidden="1">
      <c r="A151" s="150"/>
      <c r="B151" s="113">
        <v>11</v>
      </c>
      <c r="C151" s="150" t="s">
        <v>56</v>
      </c>
      <c r="D151" s="113">
        <v>3225</v>
      </c>
      <c r="E151" s="114" t="s">
        <v>505</v>
      </c>
      <c r="F151" s="83">
        <v>20000</v>
      </c>
      <c r="G151" s="83">
        <v>10000</v>
      </c>
      <c r="H151" s="83">
        <v>1383</v>
      </c>
      <c r="I151" s="227"/>
      <c r="J151" s="220"/>
      <c r="K151" s="220"/>
      <c r="L151" s="227"/>
      <c r="M151" s="275">
        <f t="shared" si="11"/>
        <v>0</v>
      </c>
      <c r="N151" s="264">
        <f t="shared" si="10"/>
        <v>13.83</v>
      </c>
    </row>
    <row r="152" spans="1:14" s="3" customFormat="1" ht="12.75" hidden="1">
      <c r="A152" s="148"/>
      <c r="B152" s="224"/>
      <c r="C152" s="148" t="s">
        <v>56</v>
      </c>
      <c r="D152" s="99">
        <v>323</v>
      </c>
      <c r="E152" s="100" t="s">
        <v>41</v>
      </c>
      <c r="F152" s="81">
        <f>SUM(F153:F155)</f>
        <v>193600</v>
      </c>
      <c r="G152" s="81">
        <f>SUM(G153:G155)</f>
        <v>193600</v>
      </c>
      <c r="H152" s="81">
        <f>SUM(H153:H155)</f>
        <v>158696</v>
      </c>
      <c r="I152" s="81"/>
      <c r="J152" s="81"/>
      <c r="K152" s="81"/>
      <c r="L152" s="81"/>
      <c r="M152" s="264">
        <f t="shared" si="11"/>
        <v>0</v>
      </c>
      <c r="N152" s="264">
        <f t="shared" si="10"/>
        <v>81.97107438016529</v>
      </c>
    </row>
    <row r="153" spans="1:14" s="4" customFormat="1" ht="12.75" hidden="1">
      <c r="A153" s="150"/>
      <c r="B153" s="113" t="s">
        <v>598</v>
      </c>
      <c r="C153" s="150" t="s">
        <v>56</v>
      </c>
      <c r="D153" s="113">
        <v>3232</v>
      </c>
      <c r="E153" s="114" t="s">
        <v>318</v>
      </c>
      <c r="F153" s="83">
        <v>128600</v>
      </c>
      <c r="G153" s="83">
        <v>128600</v>
      </c>
      <c r="H153" s="83">
        <v>108858</v>
      </c>
      <c r="I153" s="83"/>
      <c r="J153" s="84"/>
      <c r="K153" s="84"/>
      <c r="L153" s="83"/>
      <c r="M153" s="264">
        <f t="shared" si="11"/>
        <v>0</v>
      </c>
      <c r="N153" s="264">
        <f t="shared" si="10"/>
        <v>84.64852255054433</v>
      </c>
    </row>
    <row r="154" spans="1:14" s="4" customFormat="1" ht="22.5" hidden="1">
      <c r="A154" s="150"/>
      <c r="B154" s="113" t="s">
        <v>599</v>
      </c>
      <c r="C154" s="150" t="s">
        <v>56</v>
      </c>
      <c r="D154" s="113">
        <v>3234</v>
      </c>
      <c r="E154" s="114" t="s">
        <v>305</v>
      </c>
      <c r="F154" s="83">
        <v>60000</v>
      </c>
      <c r="G154" s="83">
        <v>60000</v>
      </c>
      <c r="H154" s="83">
        <v>46088</v>
      </c>
      <c r="I154" s="83"/>
      <c r="J154" s="84"/>
      <c r="K154" s="84"/>
      <c r="L154" s="83"/>
      <c r="M154" s="264">
        <f t="shared" si="11"/>
        <v>0</v>
      </c>
      <c r="N154" s="264">
        <f t="shared" si="10"/>
        <v>76.81333333333333</v>
      </c>
    </row>
    <row r="155" spans="1:14" s="4" customFormat="1" ht="12.75" hidden="1">
      <c r="A155" s="150"/>
      <c r="B155" s="113">
        <v>11</v>
      </c>
      <c r="C155" s="150" t="s">
        <v>56</v>
      </c>
      <c r="D155" s="113">
        <v>3237</v>
      </c>
      <c r="E155" s="114" t="s">
        <v>307</v>
      </c>
      <c r="F155" s="83">
        <v>5000</v>
      </c>
      <c r="G155" s="83">
        <v>5000</v>
      </c>
      <c r="H155" s="83">
        <v>3750</v>
      </c>
      <c r="I155" s="83"/>
      <c r="J155" s="84"/>
      <c r="K155" s="84"/>
      <c r="L155" s="83"/>
      <c r="M155" s="264">
        <f t="shared" si="11"/>
        <v>0</v>
      </c>
      <c r="N155" s="264">
        <f t="shared" si="10"/>
        <v>75</v>
      </c>
    </row>
    <row r="156" spans="1:14" s="2" customFormat="1" ht="12.75" hidden="1">
      <c r="A156" s="148"/>
      <c r="B156" s="99"/>
      <c r="C156" s="148" t="s">
        <v>56</v>
      </c>
      <c r="D156" s="99">
        <v>329</v>
      </c>
      <c r="E156" s="100" t="s">
        <v>8</v>
      </c>
      <c r="F156" s="81">
        <f>SUM(F157)</f>
        <v>30000</v>
      </c>
      <c r="G156" s="81">
        <f>SUM(G157)</f>
        <v>30000</v>
      </c>
      <c r="H156" s="81">
        <f>SUM(H157)</f>
        <v>17959</v>
      </c>
      <c r="I156" s="81"/>
      <c r="J156" s="81"/>
      <c r="K156" s="81"/>
      <c r="L156" s="81"/>
      <c r="M156" s="264">
        <f t="shared" si="11"/>
        <v>0</v>
      </c>
      <c r="N156" s="264">
        <f t="shared" si="10"/>
        <v>59.86333333333334</v>
      </c>
    </row>
    <row r="157" spans="1:14" s="4" customFormat="1" ht="12.75" hidden="1">
      <c r="A157" s="150"/>
      <c r="B157" s="113">
        <v>11</v>
      </c>
      <c r="C157" s="150" t="s">
        <v>56</v>
      </c>
      <c r="D157" s="113">
        <v>3292</v>
      </c>
      <c r="E157" s="114" t="s">
        <v>397</v>
      </c>
      <c r="F157" s="83">
        <v>30000</v>
      </c>
      <c r="G157" s="83">
        <v>30000</v>
      </c>
      <c r="H157" s="83">
        <v>17959</v>
      </c>
      <c r="I157" s="83"/>
      <c r="J157" s="84"/>
      <c r="K157" s="84"/>
      <c r="L157" s="83"/>
      <c r="M157" s="264">
        <f t="shared" si="11"/>
        <v>0</v>
      </c>
      <c r="N157" s="264">
        <f t="shared" si="10"/>
        <v>59.86333333333334</v>
      </c>
    </row>
    <row r="158" spans="1:14" ht="12.75" hidden="1">
      <c r="A158" s="164" t="s">
        <v>126</v>
      </c>
      <c r="B158" s="135" t="s">
        <v>454</v>
      </c>
      <c r="C158" s="166" t="s">
        <v>56</v>
      </c>
      <c r="D158" s="178" t="s">
        <v>225</v>
      </c>
      <c r="E158" s="178"/>
      <c r="F158" s="195">
        <f>SUM(F160)</f>
        <v>10000</v>
      </c>
      <c r="G158" s="195">
        <f>SUM(G160)</f>
        <v>0</v>
      </c>
      <c r="H158" s="195">
        <f>SUM(H160)</f>
        <v>0</v>
      </c>
      <c r="I158" s="147"/>
      <c r="J158" s="147"/>
      <c r="K158" s="147"/>
      <c r="L158" s="147"/>
      <c r="M158" s="264">
        <f t="shared" si="11"/>
        <v>0</v>
      </c>
      <c r="N158" s="264" t="e">
        <f t="shared" si="10"/>
        <v>#DIV/0!</v>
      </c>
    </row>
    <row r="159" spans="1:14" s="259" customFormat="1" ht="12.75" hidden="1">
      <c r="A159" s="164"/>
      <c r="B159" s="177">
        <v>11</v>
      </c>
      <c r="C159" s="166"/>
      <c r="D159" s="178"/>
      <c r="E159" s="178" t="s">
        <v>551</v>
      </c>
      <c r="F159" s="195">
        <v>10000</v>
      </c>
      <c r="G159" s="195">
        <v>0</v>
      </c>
      <c r="H159" s="195">
        <v>0</v>
      </c>
      <c r="I159" s="267"/>
      <c r="J159" s="267"/>
      <c r="K159" s="267"/>
      <c r="L159" s="267"/>
      <c r="M159" s="264">
        <f t="shared" si="11"/>
        <v>0</v>
      </c>
      <c r="N159" s="264" t="e">
        <f t="shared" si="10"/>
        <v>#DIV/0!</v>
      </c>
    </row>
    <row r="160" spans="1:14" s="2" customFormat="1" ht="12.75" hidden="1">
      <c r="A160" s="148"/>
      <c r="B160" s="113"/>
      <c r="C160" s="148" t="s">
        <v>56</v>
      </c>
      <c r="D160" s="99">
        <v>3</v>
      </c>
      <c r="E160" s="100" t="s">
        <v>3</v>
      </c>
      <c r="F160" s="81">
        <f aca="true" t="shared" si="12" ref="F160:H161">SUM(F161)</f>
        <v>10000</v>
      </c>
      <c r="G160" s="81">
        <f t="shared" si="12"/>
        <v>0</v>
      </c>
      <c r="H160" s="81">
        <f t="shared" si="12"/>
        <v>0</v>
      </c>
      <c r="I160" s="81"/>
      <c r="J160" s="81"/>
      <c r="K160" s="81"/>
      <c r="L160" s="81"/>
      <c r="M160" s="264">
        <f t="shared" si="11"/>
        <v>0</v>
      </c>
      <c r="N160" s="264" t="e">
        <f t="shared" si="10"/>
        <v>#DIV/0!</v>
      </c>
    </row>
    <row r="161" spans="1:14" s="2" customFormat="1" ht="12.75" hidden="1">
      <c r="A161" s="148"/>
      <c r="B161" s="113"/>
      <c r="C161" s="148" t="s">
        <v>56</v>
      </c>
      <c r="D161" s="99">
        <v>38</v>
      </c>
      <c r="E161" s="100" t="s">
        <v>5</v>
      </c>
      <c r="F161" s="81">
        <f t="shared" si="12"/>
        <v>10000</v>
      </c>
      <c r="G161" s="81">
        <f t="shared" si="12"/>
        <v>0</v>
      </c>
      <c r="H161" s="81">
        <f t="shared" si="12"/>
        <v>0</v>
      </c>
      <c r="I161" s="81"/>
      <c r="J161" s="81"/>
      <c r="K161" s="81"/>
      <c r="L161" s="81"/>
      <c r="M161" s="264">
        <f t="shared" si="11"/>
        <v>0</v>
      </c>
      <c r="N161" s="264" t="e">
        <f t="shared" si="10"/>
        <v>#DIV/0!</v>
      </c>
    </row>
    <row r="162" spans="1:14" s="2" customFormat="1" ht="12.75" hidden="1">
      <c r="A162" s="148"/>
      <c r="B162" s="224"/>
      <c r="C162" s="148" t="s">
        <v>56</v>
      </c>
      <c r="D162" s="99">
        <v>385</v>
      </c>
      <c r="E162" s="100" t="s">
        <v>46</v>
      </c>
      <c r="F162" s="81">
        <f>SUM(F163)</f>
        <v>10000</v>
      </c>
      <c r="G162" s="81">
        <f>SUM(G163)</f>
        <v>0</v>
      </c>
      <c r="H162" s="81">
        <f>SUM(H163)</f>
        <v>0</v>
      </c>
      <c r="I162" s="81"/>
      <c r="J162" s="82"/>
      <c r="K162" s="82"/>
      <c r="L162" s="81"/>
      <c r="M162" s="264">
        <f t="shared" si="11"/>
        <v>0</v>
      </c>
      <c r="N162" s="264" t="e">
        <f t="shared" si="10"/>
        <v>#DIV/0!</v>
      </c>
    </row>
    <row r="163" spans="1:14" s="228" customFormat="1" ht="12.75" hidden="1">
      <c r="A163" s="150"/>
      <c r="B163" s="113"/>
      <c r="C163" s="150" t="s">
        <v>56</v>
      </c>
      <c r="D163" s="113">
        <v>3851</v>
      </c>
      <c r="E163" s="114" t="s">
        <v>319</v>
      </c>
      <c r="F163" s="83">
        <v>10000</v>
      </c>
      <c r="G163" s="83">
        <v>0</v>
      </c>
      <c r="H163" s="83">
        <v>0</v>
      </c>
      <c r="I163" s="227"/>
      <c r="J163" s="220"/>
      <c r="K163" s="220"/>
      <c r="L163" s="227"/>
      <c r="M163" s="275">
        <f t="shared" si="11"/>
        <v>0</v>
      </c>
      <c r="N163" s="264" t="e">
        <f t="shared" si="10"/>
        <v>#DIV/0!</v>
      </c>
    </row>
    <row r="164" spans="1:14" ht="22.5" hidden="1">
      <c r="A164" s="164" t="s">
        <v>127</v>
      </c>
      <c r="B164" s="135" t="s">
        <v>455</v>
      </c>
      <c r="C164" s="166" t="s">
        <v>56</v>
      </c>
      <c r="D164" s="99" t="s">
        <v>227</v>
      </c>
      <c r="E164" s="178" t="s">
        <v>226</v>
      </c>
      <c r="F164" s="195">
        <f>SUM(F166)</f>
        <v>65000</v>
      </c>
      <c r="G164" s="195">
        <f>SUM(G166)</f>
        <v>30000</v>
      </c>
      <c r="H164" s="195">
        <f>SUM(H166)</f>
        <v>25917</v>
      </c>
      <c r="I164" s="147"/>
      <c r="J164" s="147"/>
      <c r="K164" s="147"/>
      <c r="L164" s="147"/>
      <c r="M164" s="264">
        <f t="shared" si="11"/>
        <v>0</v>
      </c>
      <c r="N164" s="264">
        <f t="shared" si="10"/>
        <v>86.39</v>
      </c>
    </row>
    <row r="165" spans="1:14" s="259" customFormat="1" ht="12.75" hidden="1">
      <c r="A165" s="164"/>
      <c r="B165" s="177">
        <v>11</v>
      </c>
      <c r="C165" s="166"/>
      <c r="D165" s="99"/>
      <c r="E165" s="178" t="s">
        <v>551</v>
      </c>
      <c r="F165" s="195">
        <v>65000</v>
      </c>
      <c r="G165" s="195">
        <v>30000</v>
      </c>
      <c r="H165" s="195">
        <v>25917</v>
      </c>
      <c r="I165" s="267"/>
      <c r="J165" s="267"/>
      <c r="K165" s="267"/>
      <c r="L165" s="267"/>
      <c r="M165" s="264">
        <f t="shared" si="11"/>
        <v>0</v>
      </c>
      <c r="N165" s="264">
        <f t="shared" si="10"/>
        <v>86.39</v>
      </c>
    </row>
    <row r="166" spans="1:14" s="2" customFormat="1" ht="12.75" hidden="1">
      <c r="A166" s="148"/>
      <c r="B166" s="224"/>
      <c r="C166" s="148" t="s">
        <v>56</v>
      </c>
      <c r="D166" s="99">
        <v>4</v>
      </c>
      <c r="E166" s="100" t="s">
        <v>11</v>
      </c>
      <c r="F166" s="81">
        <f>SUM(F167)</f>
        <v>65000</v>
      </c>
      <c r="G166" s="81">
        <f>SUM(G167)</f>
        <v>30000</v>
      </c>
      <c r="H166" s="81">
        <f>SUM(H167)</f>
        <v>25917</v>
      </c>
      <c r="I166" s="81"/>
      <c r="J166" s="81"/>
      <c r="K166" s="81"/>
      <c r="L166" s="81"/>
      <c r="M166" s="264">
        <f t="shared" si="11"/>
        <v>0</v>
      </c>
      <c r="N166" s="264">
        <f t="shared" si="10"/>
        <v>86.39</v>
      </c>
    </row>
    <row r="167" spans="1:14" s="2" customFormat="1" ht="22.5" hidden="1">
      <c r="A167" s="148"/>
      <c r="B167" s="113"/>
      <c r="C167" s="148" t="s">
        <v>56</v>
      </c>
      <c r="D167" s="99">
        <v>42</v>
      </c>
      <c r="E167" s="100" t="s">
        <v>12</v>
      </c>
      <c r="F167" s="81">
        <f>SUM(F168,F173)</f>
        <v>65000</v>
      </c>
      <c r="G167" s="81">
        <f>SUM(G168,G173)</f>
        <v>30000</v>
      </c>
      <c r="H167" s="81">
        <f>SUM(H168,H173)</f>
        <v>25917</v>
      </c>
      <c r="I167" s="81"/>
      <c r="J167" s="81"/>
      <c r="K167" s="81"/>
      <c r="L167" s="81"/>
      <c r="M167" s="264">
        <f t="shared" si="11"/>
        <v>0</v>
      </c>
      <c r="N167" s="264">
        <f t="shared" si="10"/>
        <v>86.39</v>
      </c>
    </row>
    <row r="168" spans="1:14" s="2" customFormat="1" ht="12.75" hidden="1">
      <c r="A168" s="148"/>
      <c r="B168" s="224"/>
      <c r="C168" s="148" t="s">
        <v>56</v>
      </c>
      <c r="D168" s="99">
        <v>422</v>
      </c>
      <c r="E168" s="100" t="s">
        <v>39</v>
      </c>
      <c r="F168" s="81">
        <f>SUM(F169:F171)</f>
        <v>45000</v>
      </c>
      <c r="G168" s="81">
        <f>SUM(G169:G171)</f>
        <v>30000</v>
      </c>
      <c r="H168" s="81">
        <f>SUM(H169:H171)</f>
        <v>25917</v>
      </c>
      <c r="I168" s="81"/>
      <c r="J168" s="81"/>
      <c r="K168" s="81"/>
      <c r="L168" s="81"/>
      <c r="M168" s="264">
        <f t="shared" si="11"/>
        <v>0</v>
      </c>
      <c r="N168" s="264">
        <f t="shared" si="10"/>
        <v>86.39</v>
      </c>
    </row>
    <row r="169" spans="1:14" s="4" customFormat="1" ht="12.75" hidden="1">
      <c r="A169" s="150"/>
      <c r="B169" s="113">
        <v>11</v>
      </c>
      <c r="C169" s="150" t="s">
        <v>56</v>
      </c>
      <c r="D169" s="113">
        <v>4221</v>
      </c>
      <c r="E169" s="114" t="s">
        <v>320</v>
      </c>
      <c r="F169" s="83">
        <v>20000</v>
      </c>
      <c r="G169" s="83">
        <v>20000</v>
      </c>
      <c r="H169" s="83">
        <v>19351</v>
      </c>
      <c r="I169" s="83"/>
      <c r="J169" s="84"/>
      <c r="K169" s="84"/>
      <c r="L169" s="83"/>
      <c r="M169" s="264">
        <f t="shared" si="11"/>
        <v>0</v>
      </c>
      <c r="N169" s="264">
        <f t="shared" si="10"/>
        <v>96.755</v>
      </c>
    </row>
    <row r="170" spans="1:14" s="4" customFormat="1" ht="12.75" hidden="1">
      <c r="A170" s="150"/>
      <c r="B170" s="113">
        <v>11</v>
      </c>
      <c r="C170" s="150" t="s">
        <v>56</v>
      </c>
      <c r="D170" s="113">
        <v>4223</v>
      </c>
      <c r="E170" s="114" t="s">
        <v>398</v>
      </c>
      <c r="F170" s="83">
        <v>10000</v>
      </c>
      <c r="G170" s="83">
        <v>10000</v>
      </c>
      <c r="H170" s="83">
        <v>6566</v>
      </c>
      <c r="I170" s="83"/>
      <c r="J170" s="84"/>
      <c r="K170" s="84"/>
      <c r="L170" s="83"/>
      <c r="M170" s="264">
        <f t="shared" si="11"/>
        <v>0</v>
      </c>
      <c r="N170" s="264">
        <f t="shared" si="10"/>
        <v>65.66</v>
      </c>
    </row>
    <row r="171" spans="1:14" s="228" customFormat="1" ht="12.75" hidden="1">
      <c r="A171" s="150"/>
      <c r="B171" s="113"/>
      <c r="C171" s="150" t="s">
        <v>56</v>
      </c>
      <c r="D171" s="113">
        <v>4227</v>
      </c>
      <c r="E171" s="114" t="s">
        <v>399</v>
      </c>
      <c r="F171" s="83">
        <v>15000</v>
      </c>
      <c r="G171" s="83">
        <v>0</v>
      </c>
      <c r="H171" s="83">
        <v>0</v>
      </c>
      <c r="I171" s="227"/>
      <c r="J171" s="220"/>
      <c r="K171" s="220"/>
      <c r="L171" s="227"/>
      <c r="M171" s="275">
        <f t="shared" si="11"/>
        <v>0</v>
      </c>
      <c r="N171" s="264" t="e">
        <f t="shared" si="10"/>
        <v>#DIV/0!</v>
      </c>
    </row>
    <row r="172" spans="1:14" s="2" customFormat="1" ht="12.75" hidden="1">
      <c r="A172" s="148"/>
      <c r="B172" s="113"/>
      <c r="C172" s="148" t="s">
        <v>56</v>
      </c>
      <c r="D172" s="99">
        <v>423</v>
      </c>
      <c r="E172" s="100" t="s">
        <v>281</v>
      </c>
      <c r="F172" s="81"/>
      <c r="G172" s="81"/>
      <c r="H172" s="81"/>
      <c r="I172" s="81"/>
      <c r="J172" s="82"/>
      <c r="K172" s="82"/>
      <c r="L172" s="81"/>
      <c r="M172" s="264" t="e">
        <f t="shared" si="11"/>
        <v>#DIV/0!</v>
      </c>
      <c r="N172" s="264" t="e">
        <f t="shared" si="10"/>
        <v>#DIV/0!</v>
      </c>
    </row>
    <row r="173" spans="1:14" s="3" customFormat="1" ht="12.75" hidden="1">
      <c r="A173" s="148"/>
      <c r="B173" s="224"/>
      <c r="C173" s="148" t="s">
        <v>56</v>
      </c>
      <c r="D173" s="99">
        <v>426</v>
      </c>
      <c r="E173" s="100" t="s">
        <v>47</v>
      </c>
      <c r="F173" s="81">
        <f>SUM(F174)</f>
        <v>20000</v>
      </c>
      <c r="G173" s="81">
        <f>SUM(G174)</f>
        <v>0</v>
      </c>
      <c r="H173" s="81">
        <f>SUM(H174)</f>
        <v>0</v>
      </c>
      <c r="I173" s="81"/>
      <c r="J173" s="81"/>
      <c r="K173" s="81"/>
      <c r="L173" s="81"/>
      <c r="M173" s="264">
        <f t="shared" si="11"/>
        <v>0</v>
      </c>
      <c r="N173" s="264" t="e">
        <f t="shared" si="10"/>
        <v>#DIV/0!</v>
      </c>
    </row>
    <row r="174" spans="1:14" s="228" customFormat="1" ht="12.75" hidden="1">
      <c r="A174" s="150"/>
      <c r="B174" s="113"/>
      <c r="C174" s="150" t="s">
        <v>56</v>
      </c>
      <c r="D174" s="113">
        <v>4262</v>
      </c>
      <c r="E174" s="114" t="s">
        <v>321</v>
      </c>
      <c r="F174" s="83">
        <v>20000</v>
      </c>
      <c r="G174" s="83">
        <v>0</v>
      </c>
      <c r="H174" s="83">
        <v>0</v>
      </c>
      <c r="I174" s="227"/>
      <c r="J174" s="220"/>
      <c r="K174" s="220"/>
      <c r="L174" s="227"/>
      <c r="M174" s="275">
        <f t="shared" si="11"/>
        <v>0</v>
      </c>
      <c r="N174" s="264" t="e">
        <f t="shared" si="10"/>
        <v>#DIV/0!</v>
      </c>
    </row>
    <row r="175" spans="1:14" s="3" customFormat="1" ht="24" customHeight="1" hidden="1">
      <c r="A175" s="148" t="s">
        <v>128</v>
      </c>
      <c r="B175" s="113">
        <v>52</v>
      </c>
      <c r="C175" s="148" t="s">
        <v>280</v>
      </c>
      <c r="D175" s="99" t="s">
        <v>221</v>
      </c>
      <c r="E175" s="100" t="s">
        <v>271</v>
      </c>
      <c r="F175" s="81">
        <f>SUM(F178)</f>
        <v>55000</v>
      </c>
      <c r="G175" s="81">
        <f>SUM(G178)</f>
        <v>55000</v>
      </c>
      <c r="H175" s="81">
        <f>SUM(H178)</f>
        <v>55000</v>
      </c>
      <c r="I175" s="151"/>
      <c r="J175" s="151"/>
      <c r="K175" s="151"/>
      <c r="L175" s="151"/>
      <c r="M175" s="264">
        <f t="shared" si="11"/>
        <v>0</v>
      </c>
      <c r="N175" s="264">
        <f t="shared" si="10"/>
        <v>100</v>
      </c>
    </row>
    <row r="176" spans="1:14" s="260" customFormat="1" ht="24" customHeight="1" hidden="1">
      <c r="A176" s="148"/>
      <c r="B176" s="99">
        <v>527</v>
      </c>
      <c r="C176" s="148"/>
      <c r="D176" s="99"/>
      <c r="E176" s="100" t="s">
        <v>556</v>
      </c>
      <c r="F176" s="81">
        <v>55000</v>
      </c>
      <c r="G176" s="81">
        <v>0</v>
      </c>
      <c r="H176" s="81">
        <v>0</v>
      </c>
      <c r="I176" s="268"/>
      <c r="J176" s="268"/>
      <c r="K176" s="268"/>
      <c r="L176" s="268"/>
      <c r="M176" s="264">
        <f t="shared" si="11"/>
        <v>0</v>
      </c>
      <c r="N176" s="264" t="e">
        <f t="shared" si="10"/>
        <v>#DIV/0!</v>
      </c>
    </row>
    <row r="177" spans="1:14" s="260" customFormat="1" ht="24" customHeight="1" hidden="1">
      <c r="A177" s="148"/>
      <c r="B177" s="99">
        <v>11</v>
      </c>
      <c r="C177" s="148"/>
      <c r="D177" s="99"/>
      <c r="E177" s="100" t="s">
        <v>551</v>
      </c>
      <c r="F177" s="81"/>
      <c r="G177" s="81">
        <v>55000</v>
      </c>
      <c r="H177" s="81">
        <v>55000</v>
      </c>
      <c r="I177" s="268"/>
      <c r="J177" s="268"/>
      <c r="K177" s="268"/>
      <c r="L177" s="268"/>
      <c r="M177" s="264"/>
      <c r="N177" s="264">
        <f t="shared" si="10"/>
        <v>100</v>
      </c>
    </row>
    <row r="178" spans="1:14" s="3" customFormat="1" ht="12.75" hidden="1">
      <c r="A178" s="148"/>
      <c r="B178" s="113"/>
      <c r="C178" s="148" t="s">
        <v>280</v>
      </c>
      <c r="D178" s="99">
        <v>4</v>
      </c>
      <c r="E178" s="100" t="s">
        <v>115</v>
      </c>
      <c r="F178" s="81">
        <f aca="true" t="shared" si="13" ref="F178:H180">SUM(F179)</f>
        <v>55000</v>
      </c>
      <c r="G178" s="81">
        <f t="shared" si="13"/>
        <v>55000</v>
      </c>
      <c r="H178" s="81">
        <f t="shared" si="13"/>
        <v>55000</v>
      </c>
      <c r="I178" s="81"/>
      <c r="J178" s="81"/>
      <c r="K178" s="81"/>
      <c r="L178" s="81"/>
      <c r="M178" s="264">
        <f t="shared" si="11"/>
        <v>0</v>
      </c>
      <c r="N178" s="264">
        <f t="shared" si="10"/>
        <v>100</v>
      </c>
    </row>
    <row r="179" spans="1:14" s="3" customFormat="1" ht="12.75" hidden="1">
      <c r="A179" s="148"/>
      <c r="B179" s="113"/>
      <c r="C179" s="148" t="s">
        <v>280</v>
      </c>
      <c r="D179" s="99">
        <v>42</v>
      </c>
      <c r="E179" s="100" t="s">
        <v>116</v>
      </c>
      <c r="F179" s="81">
        <f t="shared" si="13"/>
        <v>55000</v>
      </c>
      <c r="G179" s="81">
        <f t="shared" si="13"/>
        <v>55000</v>
      </c>
      <c r="H179" s="81">
        <f t="shared" si="13"/>
        <v>55000</v>
      </c>
      <c r="I179" s="81"/>
      <c r="J179" s="81"/>
      <c r="K179" s="81"/>
      <c r="L179" s="81"/>
      <c r="M179" s="264">
        <f t="shared" si="11"/>
        <v>0</v>
      </c>
      <c r="N179" s="264">
        <f t="shared" si="10"/>
        <v>100</v>
      </c>
    </row>
    <row r="180" spans="1:14" s="3" customFormat="1" ht="12.75" hidden="1">
      <c r="A180" s="148"/>
      <c r="B180" s="224"/>
      <c r="C180" s="148" t="s">
        <v>280</v>
      </c>
      <c r="D180" s="99">
        <v>426</v>
      </c>
      <c r="E180" s="100" t="s">
        <v>47</v>
      </c>
      <c r="F180" s="81">
        <f t="shared" si="13"/>
        <v>55000</v>
      </c>
      <c r="G180" s="81">
        <f t="shared" si="13"/>
        <v>55000</v>
      </c>
      <c r="H180" s="81">
        <f t="shared" si="13"/>
        <v>55000</v>
      </c>
      <c r="I180" s="82"/>
      <c r="J180" s="82"/>
      <c r="K180" s="82"/>
      <c r="L180" s="82"/>
      <c r="M180" s="264">
        <f t="shared" si="11"/>
        <v>0</v>
      </c>
      <c r="N180" s="264">
        <f t="shared" si="10"/>
        <v>100</v>
      </c>
    </row>
    <row r="181" spans="1:14" s="4" customFormat="1" ht="12.75" hidden="1">
      <c r="A181" s="150"/>
      <c r="B181" s="113">
        <v>11</v>
      </c>
      <c r="C181" s="150" t="s">
        <v>280</v>
      </c>
      <c r="D181" s="113">
        <v>4263</v>
      </c>
      <c r="E181" s="114" t="s">
        <v>322</v>
      </c>
      <c r="F181" s="83">
        <v>55000</v>
      </c>
      <c r="G181" s="83">
        <v>55000</v>
      </c>
      <c r="H181" s="83">
        <v>55000</v>
      </c>
      <c r="I181" s="84"/>
      <c r="J181" s="84"/>
      <c r="K181" s="84"/>
      <c r="L181" s="84"/>
      <c r="M181" s="264">
        <f t="shared" si="11"/>
        <v>0</v>
      </c>
      <c r="N181" s="264">
        <f t="shared" si="10"/>
        <v>100</v>
      </c>
    </row>
    <row r="182" spans="1:14" s="3" customFormat="1" ht="24" customHeight="1">
      <c r="A182" s="148" t="s">
        <v>627</v>
      </c>
      <c r="B182" s="113"/>
      <c r="C182" s="150"/>
      <c r="D182" s="178" t="s">
        <v>636</v>
      </c>
      <c r="E182" s="178"/>
      <c r="F182" s="195">
        <f>SUM(F184)</f>
        <v>120000</v>
      </c>
      <c r="G182" s="195">
        <f>SUM(G184)</f>
        <v>128000</v>
      </c>
      <c r="H182" s="195">
        <f>SUM(H184)</f>
        <v>116013.01</v>
      </c>
      <c r="I182" s="79"/>
      <c r="J182" s="79"/>
      <c r="K182" s="79"/>
      <c r="L182" s="79"/>
      <c r="M182" s="264">
        <f t="shared" si="11"/>
        <v>0</v>
      </c>
      <c r="N182" s="264">
        <f t="shared" si="10"/>
        <v>90.6351640625</v>
      </c>
    </row>
    <row r="183" spans="1:14" s="3" customFormat="1" ht="12.75" hidden="1">
      <c r="A183" s="148" t="s">
        <v>60</v>
      </c>
      <c r="B183" s="113"/>
      <c r="C183" s="150" t="s">
        <v>60</v>
      </c>
      <c r="D183" s="178" t="s">
        <v>228</v>
      </c>
      <c r="E183" s="178"/>
      <c r="F183" s="178"/>
      <c r="G183" s="178"/>
      <c r="H183" s="178"/>
      <c r="I183" s="112"/>
      <c r="J183" s="112"/>
      <c r="K183" s="112"/>
      <c r="L183" s="112"/>
      <c r="M183" s="264" t="e">
        <f t="shared" si="11"/>
        <v>#DIV/0!</v>
      </c>
      <c r="N183" s="264" t="e">
        <f t="shared" si="10"/>
        <v>#DIV/0!</v>
      </c>
    </row>
    <row r="184" spans="1:14" ht="12.75" hidden="1">
      <c r="A184" s="164" t="s">
        <v>129</v>
      </c>
      <c r="B184" s="135"/>
      <c r="C184" s="166"/>
      <c r="D184" s="178" t="s">
        <v>229</v>
      </c>
      <c r="E184" s="178" t="s">
        <v>230</v>
      </c>
      <c r="F184" s="195">
        <f>SUM(F195,F185,F201)</f>
        <v>120000</v>
      </c>
      <c r="G184" s="195">
        <f>SUM(G195,G185,G201)</f>
        <v>128000</v>
      </c>
      <c r="H184" s="195">
        <f>SUM(H195,H185,H201)</f>
        <v>116013.01</v>
      </c>
      <c r="I184" s="144"/>
      <c r="J184" s="144"/>
      <c r="K184" s="144"/>
      <c r="L184" s="144"/>
      <c r="M184" s="264">
        <f t="shared" si="11"/>
        <v>0</v>
      </c>
      <c r="N184" s="264">
        <f t="shared" si="10"/>
        <v>90.6351640625</v>
      </c>
    </row>
    <row r="185" spans="1:14" ht="12.75" hidden="1">
      <c r="A185" s="164" t="s">
        <v>130</v>
      </c>
      <c r="B185" s="135" t="s">
        <v>456</v>
      </c>
      <c r="C185" s="166" t="s">
        <v>61</v>
      </c>
      <c r="D185" s="178" t="s">
        <v>221</v>
      </c>
      <c r="E185" s="178" t="s">
        <v>231</v>
      </c>
      <c r="F185" s="195">
        <f>SUM(F188)</f>
        <v>100000</v>
      </c>
      <c r="G185" s="195">
        <f>SUM(G188)</f>
        <v>120000</v>
      </c>
      <c r="H185" s="195">
        <f>SUM(H188)</f>
        <v>113013.01</v>
      </c>
      <c r="I185" s="147"/>
      <c r="J185" s="147"/>
      <c r="K185" s="147"/>
      <c r="L185" s="147"/>
      <c r="M185" s="264">
        <f t="shared" si="11"/>
        <v>0</v>
      </c>
      <c r="N185" s="264">
        <f t="shared" si="10"/>
        <v>94.17750833333332</v>
      </c>
    </row>
    <row r="186" spans="1:14" s="259" customFormat="1" ht="12.75" hidden="1">
      <c r="A186" s="164"/>
      <c r="B186" s="177">
        <v>433</v>
      </c>
      <c r="C186" s="166"/>
      <c r="D186" s="178"/>
      <c r="E186" s="178" t="s">
        <v>557</v>
      </c>
      <c r="F186" s="195">
        <v>100000</v>
      </c>
      <c r="G186" s="195">
        <v>0</v>
      </c>
      <c r="H186" s="195">
        <v>0</v>
      </c>
      <c r="I186" s="267"/>
      <c r="J186" s="267"/>
      <c r="K186" s="267"/>
      <c r="L186" s="267"/>
      <c r="M186" s="264">
        <f t="shared" si="11"/>
        <v>0</v>
      </c>
      <c r="N186" s="264" t="e">
        <f t="shared" si="10"/>
        <v>#DIV/0!</v>
      </c>
    </row>
    <row r="187" spans="1:14" s="259" customFormat="1" ht="12.75" hidden="1">
      <c r="A187" s="164"/>
      <c r="B187" s="177">
        <v>11</v>
      </c>
      <c r="C187" s="166"/>
      <c r="D187" s="178"/>
      <c r="E187" s="178" t="s">
        <v>551</v>
      </c>
      <c r="F187" s="195">
        <v>0</v>
      </c>
      <c r="G187" s="195">
        <v>120000</v>
      </c>
      <c r="H187" s="195">
        <v>113013</v>
      </c>
      <c r="I187" s="267"/>
      <c r="J187" s="267"/>
      <c r="K187" s="267"/>
      <c r="L187" s="267"/>
      <c r="M187" s="264"/>
      <c r="N187" s="264">
        <f t="shared" si="10"/>
        <v>94.17750000000001</v>
      </c>
    </row>
    <row r="188" spans="1:14" s="2" customFormat="1" ht="12.75" hidden="1">
      <c r="A188" s="148"/>
      <c r="B188" s="224"/>
      <c r="C188" s="148" t="s">
        <v>61</v>
      </c>
      <c r="D188" s="99">
        <v>3</v>
      </c>
      <c r="E188" s="100" t="s">
        <v>3</v>
      </c>
      <c r="F188" s="81">
        <f>SUM(F189,F192)</f>
        <v>100000</v>
      </c>
      <c r="G188" s="81">
        <f>SUM(G189,G192)</f>
        <v>120000</v>
      </c>
      <c r="H188" s="81">
        <f>SUM(H189,H192)</f>
        <v>113013.01</v>
      </c>
      <c r="I188" s="81"/>
      <c r="J188" s="81"/>
      <c r="K188" s="81"/>
      <c r="L188" s="81"/>
      <c r="M188" s="264">
        <f t="shared" si="11"/>
        <v>0</v>
      </c>
      <c r="N188" s="264">
        <f t="shared" si="10"/>
        <v>94.17750833333332</v>
      </c>
    </row>
    <row r="189" spans="1:14" s="2" customFormat="1" ht="12.75" hidden="1">
      <c r="A189" s="148"/>
      <c r="B189" s="113"/>
      <c r="C189" s="148" t="s">
        <v>61</v>
      </c>
      <c r="D189" s="99">
        <v>32</v>
      </c>
      <c r="E189" s="100" t="s">
        <v>4</v>
      </c>
      <c r="F189" s="81">
        <f>SUM(F190)</f>
        <v>0</v>
      </c>
      <c r="G189" s="81">
        <f>SUM(G190)</f>
        <v>0</v>
      </c>
      <c r="H189" s="81">
        <f>SUM(H190)</f>
        <v>0</v>
      </c>
      <c r="I189" s="81"/>
      <c r="J189" s="81"/>
      <c r="K189" s="81"/>
      <c r="L189" s="81"/>
      <c r="M189" s="264" t="e">
        <f t="shared" si="11"/>
        <v>#DIV/0!</v>
      </c>
      <c r="N189" s="264" t="e">
        <f t="shared" si="10"/>
        <v>#DIV/0!</v>
      </c>
    </row>
    <row r="190" spans="1:14" s="2" customFormat="1" ht="12.75" hidden="1">
      <c r="A190" s="148"/>
      <c r="B190" s="113"/>
      <c r="C190" s="148" t="s">
        <v>61</v>
      </c>
      <c r="D190" s="99">
        <v>323</v>
      </c>
      <c r="E190" s="100" t="s">
        <v>41</v>
      </c>
      <c r="F190" s="81">
        <v>0</v>
      </c>
      <c r="G190" s="81">
        <v>0</v>
      </c>
      <c r="H190" s="81">
        <v>0</v>
      </c>
      <c r="I190" s="81"/>
      <c r="J190" s="81"/>
      <c r="K190" s="81"/>
      <c r="L190" s="81"/>
      <c r="M190" s="264" t="e">
        <f t="shared" si="11"/>
        <v>#DIV/0!</v>
      </c>
      <c r="N190" s="264" t="e">
        <f t="shared" si="10"/>
        <v>#DIV/0!</v>
      </c>
    </row>
    <row r="191" spans="1:14" s="4" customFormat="1" ht="12.75" hidden="1">
      <c r="A191" s="150"/>
      <c r="B191" s="113"/>
      <c r="C191" s="150" t="s">
        <v>61</v>
      </c>
      <c r="D191" s="113">
        <v>3237</v>
      </c>
      <c r="E191" s="114" t="s">
        <v>307</v>
      </c>
      <c r="F191" s="83">
        <v>0</v>
      </c>
      <c r="G191" s="83">
        <v>0</v>
      </c>
      <c r="H191" s="83">
        <v>0</v>
      </c>
      <c r="I191" s="84"/>
      <c r="J191" s="84"/>
      <c r="K191" s="84"/>
      <c r="L191" s="84"/>
      <c r="M191" s="264" t="e">
        <f t="shared" si="11"/>
        <v>#DIV/0!</v>
      </c>
      <c r="N191" s="264" t="e">
        <f t="shared" si="10"/>
        <v>#DIV/0!</v>
      </c>
    </row>
    <row r="192" spans="1:14" s="2" customFormat="1" ht="12.75" hidden="1">
      <c r="A192" s="148"/>
      <c r="B192" s="113"/>
      <c r="C192" s="148" t="s">
        <v>61</v>
      </c>
      <c r="D192" s="99">
        <v>38</v>
      </c>
      <c r="E192" s="100" t="s">
        <v>5</v>
      </c>
      <c r="F192" s="81">
        <f aca="true" t="shared" si="14" ref="F192:H193">SUM(F193)</f>
        <v>100000</v>
      </c>
      <c r="G192" s="81">
        <f t="shared" si="14"/>
        <v>120000</v>
      </c>
      <c r="H192" s="81">
        <f t="shared" si="14"/>
        <v>113013.01</v>
      </c>
      <c r="I192" s="81"/>
      <c r="J192" s="81"/>
      <c r="K192" s="81"/>
      <c r="L192" s="81"/>
      <c r="M192" s="264">
        <f t="shared" si="11"/>
        <v>0</v>
      </c>
      <c r="N192" s="264">
        <f t="shared" si="10"/>
        <v>94.17750833333332</v>
      </c>
    </row>
    <row r="193" spans="1:14" s="2" customFormat="1" ht="12.75" hidden="1">
      <c r="A193" s="148"/>
      <c r="B193" s="224"/>
      <c r="C193" s="148" t="s">
        <v>61</v>
      </c>
      <c r="D193" s="99">
        <v>381</v>
      </c>
      <c r="E193" s="100" t="s">
        <v>48</v>
      </c>
      <c r="F193" s="81">
        <f>SUM(F194)</f>
        <v>100000</v>
      </c>
      <c r="G193" s="81">
        <f t="shared" si="14"/>
        <v>120000</v>
      </c>
      <c r="H193" s="81">
        <f t="shared" si="14"/>
        <v>113013.01</v>
      </c>
      <c r="I193" s="82"/>
      <c r="J193" s="82"/>
      <c r="K193" s="82"/>
      <c r="L193" s="82"/>
      <c r="M193" s="264">
        <f t="shared" si="11"/>
        <v>0</v>
      </c>
      <c r="N193" s="264">
        <f t="shared" si="10"/>
        <v>94.17750833333332</v>
      </c>
    </row>
    <row r="194" spans="1:14" s="228" customFormat="1" ht="12.75" hidden="1">
      <c r="A194" s="150"/>
      <c r="B194" s="113">
        <v>11</v>
      </c>
      <c r="C194" s="150" t="s">
        <v>61</v>
      </c>
      <c r="D194" s="113">
        <v>3811</v>
      </c>
      <c r="E194" s="114" t="s">
        <v>297</v>
      </c>
      <c r="F194" s="83">
        <v>100000</v>
      </c>
      <c r="G194" s="83">
        <v>120000</v>
      </c>
      <c r="H194" s="83">
        <v>113013.01</v>
      </c>
      <c r="I194" s="227"/>
      <c r="J194" s="220"/>
      <c r="K194" s="220"/>
      <c r="L194" s="227"/>
      <c r="M194" s="275">
        <f t="shared" si="11"/>
        <v>0</v>
      </c>
      <c r="N194" s="264">
        <f t="shared" si="10"/>
        <v>94.17750833333332</v>
      </c>
    </row>
    <row r="195" spans="1:14" ht="12.75" hidden="1">
      <c r="A195" s="164" t="s">
        <v>131</v>
      </c>
      <c r="B195" s="135" t="s">
        <v>457</v>
      </c>
      <c r="C195" s="148" t="s">
        <v>61</v>
      </c>
      <c r="D195" s="178" t="s">
        <v>221</v>
      </c>
      <c r="E195" s="178" t="s">
        <v>232</v>
      </c>
      <c r="F195" s="195">
        <f>SUM(F197)</f>
        <v>20000</v>
      </c>
      <c r="G195" s="195">
        <f>SUM(G197)</f>
        <v>5000</v>
      </c>
      <c r="H195" s="195">
        <f>SUM(H197)</f>
        <v>0</v>
      </c>
      <c r="I195" s="147"/>
      <c r="J195" s="147"/>
      <c r="K195" s="147"/>
      <c r="L195" s="147"/>
      <c r="M195" s="264">
        <f t="shared" si="11"/>
        <v>0</v>
      </c>
      <c r="N195" s="264">
        <f t="shared" si="10"/>
        <v>0</v>
      </c>
    </row>
    <row r="196" spans="1:14" s="259" customFormat="1" ht="12.75" hidden="1">
      <c r="A196" s="164"/>
      <c r="B196" s="177">
        <v>11</v>
      </c>
      <c r="C196" s="148"/>
      <c r="D196" s="178"/>
      <c r="E196" s="178" t="s">
        <v>551</v>
      </c>
      <c r="F196" s="195">
        <v>20000</v>
      </c>
      <c r="G196" s="195">
        <v>5000</v>
      </c>
      <c r="H196" s="195">
        <v>0</v>
      </c>
      <c r="I196" s="267"/>
      <c r="J196" s="267"/>
      <c r="K196" s="267"/>
      <c r="L196" s="267"/>
      <c r="M196" s="264">
        <f t="shared" si="11"/>
        <v>0</v>
      </c>
      <c r="N196" s="264">
        <f t="shared" si="10"/>
        <v>0</v>
      </c>
    </row>
    <row r="197" spans="1:14" s="2" customFormat="1" ht="12.75" hidden="1">
      <c r="A197" s="148"/>
      <c r="B197" s="224"/>
      <c r="C197" s="148" t="s">
        <v>61</v>
      </c>
      <c r="D197" s="99">
        <v>3</v>
      </c>
      <c r="E197" s="100" t="s">
        <v>3</v>
      </c>
      <c r="F197" s="81">
        <f>SUM(F198)</f>
        <v>20000</v>
      </c>
      <c r="G197" s="81">
        <f>SUM(G198)</f>
        <v>5000</v>
      </c>
      <c r="H197" s="81">
        <f>SUM(H198)</f>
        <v>0</v>
      </c>
      <c r="I197" s="81"/>
      <c r="J197" s="81"/>
      <c r="K197" s="81"/>
      <c r="L197" s="81"/>
      <c r="M197" s="264">
        <f t="shared" si="11"/>
        <v>0</v>
      </c>
      <c r="N197" s="264">
        <f t="shared" si="10"/>
        <v>0</v>
      </c>
    </row>
    <row r="198" spans="1:14" s="2" customFormat="1" ht="22.5" hidden="1">
      <c r="A198" s="148"/>
      <c r="B198" s="113"/>
      <c r="C198" s="148" t="s">
        <v>61</v>
      </c>
      <c r="D198" s="99">
        <v>36</v>
      </c>
      <c r="E198" s="100" t="s">
        <v>13</v>
      </c>
      <c r="F198" s="81">
        <f aca="true" t="shared" si="15" ref="F198:H199">SUM(F199)</f>
        <v>20000</v>
      </c>
      <c r="G198" s="81">
        <f t="shared" si="15"/>
        <v>5000</v>
      </c>
      <c r="H198" s="81">
        <f t="shared" si="15"/>
        <v>0</v>
      </c>
      <c r="I198" s="81"/>
      <c r="J198" s="81"/>
      <c r="K198" s="81"/>
      <c r="L198" s="81"/>
      <c r="M198" s="264">
        <f t="shared" si="11"/>
        <v>0</v>
      </c>
      <c r="N198" s="264">
        <f t="shared" si="10"/>
        <v>0</v>
      </c>
    </row>
    <row r="199" spans="1:14" s="2" customFormat="1" ht="12.75" hidden="1">
      <c r="A199" s="148"/>
      <c r="B199" s="224"/>
      <c r="C199" s="148" t="s">
        <v>61</v>
      </c>
      <c r="D199" s="99">
        <v>363</v>
      </c>
      <c r="E199" s="100" t="s">
        <v>30</v>
      </c>
      <c r="F199" s="81">
        <f t="shared" si="15"/>
        <v>20000</v>
      </c>
      <c r="G199" s="81">
        <f t="shared" si="15"/>
        <v>5000</v>
      </c>
      <c r="H199" s="81">
        <f t="shared" si="15"/>
        <v>0</v>
      </c>
      <c r="I199" s="82"/>
      <c r="J199" s="82"/>
      <c r="K199" s="82"/>
      <c r="L199" s="82"/>
      <c r="M199" s="264">
        <f t="shared" si="11"/>
        <v>0</v>
      </c>
      <c r="N199" s="264">
        <f t="shared" si="10"/>
        <v>0</v>
      </c>
    </row>
    <row r="200" spans="1:29" s="228" customFormat="1" ht="12.75" hidden="1">
      <c r="A200" s="150"/>
      <c r="B200" s="113">
        <v>11</v>
      </c>
      <c r="C200" s="150" t="s">
        <v>61</v>
      </c>
      <c r="D200" s="113">
        <v>3631</v>
      </c>
      <c r="E200" s="114" t="s">
        <v>323</v>
      </c>
      <c r="F200" s="83">
        <v>20000</v>
      </c>
      <c r="G200" s="83">
        <v>5000</v>
      </c>
      <c r="H200" s="83"/>
      <c r="I200" s="220"/>
      <c r="J200" s="220"/>
      <c r="K200" s="220"/>
      <c r="L200" s="220"/>
      <c r="M200" s="275">
        <f t="shared" si="11"/>
        <v>0</v>
      </c>
      <c r="N200" s="264">
        <f t="shared" si="10"/>
        <v>0</v>
      </c>
      <c r="AC200" s="276"/>
    </row>
    <row r="201" spans="1:34" s="5" customFormat="1" ht="12.75" hidden="1">
      <c r="A201" s="148" t="s">
        <v>168</v>
      </c>
      <c r="B201" s="113" t="s">
        <v>458</v>
      </c>
      <c r="C201" s="148" t="s">
        <v>61</v>
      </c>
      <c r="D201" s="99" t="s">
        <v>221</v>
      </c>
      <c r="E201" s="100" t="s">
        <v>421</v>
      </c>
      <c r="F201" s="81">
        <f>SUM(F203)</f>
        <v>0</v>
      </c>
      <c r="G201" s="81">
        <f>SUM(G203)</f>
        <v>3000</v>
      </c>
      <c r="H201" s="81">
        <f>SUM(H203)</f>
        <v>3000</v>
      </c>
      <c r="I201" s="153"/>
      <c r="J201" s="153"/>
      <c r="K201" s="153"/>
      <c r="L201" s="153"/>
      <c r="M201" s="264" t="e">
        <f t="shared" si="11"/>
        <v>#DIV/0!</v>
      </c>
      <c r="N201" s="264">
        <f t="shared" si="10"/>
        <v>100</v>
      </c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14" s="284" customFormat="1" ht="12.75" hidden="1">
      <c r="A202" s="148"/>
      <c r="B202" s="99">
        <v>11</v>
      </c>
      <c r="C202" s="148"/>
      <c r="D202" s="99"/>
      <c r="E202" s="100" t="s">
        <v>551</v>
      </c>
      <c r="F202" s="81"/>
      <c r="G202" s="81">
        <v>3000</v>
      </c>
      <c r="H202" s="81">
        <v>3000</v>
      </c>
      <c r="I202" s="268"/>
      <c r="J202" s="268"/>
      <c r="K202" s="268"/>
      <c r="L202" s="268"/>
      <c r="M202" s="267"/>
      <c r="N202" s="264">
        <f t="shared" si="10"/>
        <v>100</v>
      </c>
    </row>
    <row r="203" spans="1:14" s="9" customFormat="1" ht="12.75" hidden="1">
      <c r="A203" s="148"/>
      <c r="B203" s="113"/>
      <c r="C203" s="148" t="s">
        <v>61</v>
      </c>
      <c r="D203" s="99">
        <v>3</v>
      </c>
      <c r="E203" s="100" t="s">
        <v>3</v>
      </c>
      <c r="F203" s="81">
        <f>SUM(F204)</f>
        <v>0</v>
      </c>
      <c r="G203" s="81">
        <f>SUM(G204)</f>
        <v>3000</v>
      </c>
      <c r="H203" s="81">
        <f>SUM(H204)</f>
        <v>3000</v>
      </c>
      <c r="I203" s="196"/>
      <c r="J203" s="196"/>
      <c r="K203" s="196"/>
      <c r="L203" s="196"/>
      <c r="M203" s="264" t="e">
        <f t="shared" si="11"/>
        <v>#DIV/0!</v>
      </c>
      <c r="N203" s="264">
        <f aca="true" t="shared" si="16" ref="N203:N266">+H203/G203*100</f>
        <v>100</v>
      </c>
    </row>
    <row r="204" spans="1:14" s="9" customFormat="1" ht="22.5" hidden="1">
      <c r="A204" s="148"/>
      <c r="B204" s="224"/>
      <c r="C204" s="148" t="s">
        <v>61</v>
      </c>
      <c r="D204" s="99">
        <v>36</v>
      </c>
      <c r="E204" s="100" t="s">
        <v>13</v>
      </c>
      <c r="F204" s="81">
        <f aca="true" t="shared" si="17" ref="F204:H205">SUM(F205)</f>
        <v>0</v>
      </c>
      <c r="G204" s="81">
        <f t="shared" si="17"/>
        <v>3000</v>
      </c>
      <c r="H204" s="81">
        <f t="shared" si="17"/>
        <v>3000</v>
      </c>
      <c r="I204" s="196"/>
      <c r="J204" s="196"/>
      <c r="K204" s="196"/>
      <c r="L204" s="196"/>
      <c r="M204" s="264" t="e">
        <f t="shared" si="11"/>
        <v>#DIV/0!</v>
      </c>
      <c r="N204" s="264">
        <f t="shared" si="16"/>
        <v>100</v>
      </c>
    </row>
    <row r="205" spans="1:14" s="9" customFormat="1" ht="12.75" hidden="1">
      <c r="A205" s="148"/>
      <c r="B205" s="113"/>
      <c r="C205" s="148" t="s">
        <v>61</v>
      </c>
      <c r="D205" s="99">
        <v>363</v>
      </c>
      <c r="E205" s="100" t="s">
        <v>30</v>
      </c>
      <c r="F205" s="81">
        <f t="shared" si="17"/>
        <v>0</v>
      </c>
      <c r="G205" s="81">
        <f t="shared" si="17"/>
        <v>3000</v>
      </c>
      <c r="H205" s="81">
        <f t="shared" si="17"/>
        <v>3000</v>
      </c>
      <c r="I205" s="196"/>
      <c r="J205" s="196"/>
      <c r="K205" s="196"/>
      <c r="L205" s="196"/>
      <c r="M205" s="264" t="e">
        <f t="shared" si="11"/>
        <v>#DIV/0!</v>
      </c>
      <c r="N205" s="264">
        <f t="shared" si="16"/>
        <v>100</v>
      </c>
    </row>
    <row r="206" spans="1:14" s="276" customFormat="1" ht="12.75" hidden="1">
      <c r="A206" s="150"/>
      <c r="B206" s="113">
        <v>11</v>
      </c>
      <c r="C206" s="150" t="s">
        <v>61</v>
      </c>
      <c r="D206" s="306">
        <v>3631</v>
      </c>
      <c r="E206" s="114" t="s">
        <v>323</v>
      </c>
      <c r="F206" s="83">
        <v>0</v>
      </c>
      <c r="G206" s="83">
        <v>3000</v>
      </c>
      <c r="H206" s="83">
        <v>3000</v>
      </c>
      <c r="I206" s="220"/>
      <c r="J206" s="220"/>
      <c r="K206" s="220"/>
      <c r="L206" s="220"/>
      <c r="M206" s="275" t="e">
        <f t="shared" si="11"/>
        <v>#DIV/0!</v>
      </c>
      <c r="N206" s="264">
        <f t="shared" si="16"/>
        <v>100</v>
      </c>
    </row>
    <row r="207" spans="1:14" ht="24" customHeight="1">
      <c r="A207" s="164" t="s">
        <v>628</v>
      </c>
      <c r="B207" s="135"/>
      <c r="C207" s="304"/>
      <c r="D207" s="308" t="s">
        <v>18</v>
      </c>
      <c r="E207" s="305"/>
      <c r="F207" s="195">
        <f>SUM(F209)</f>
        <v>175000</v>
      </c>
      <c r="G207" s="195">
        <f>SUM(G209)</f>
        <v>130000</v>
      </c>
      <c r="H207" s="195">
        <f>SUM(H209)</f>
        <v>112647.64</v>
      </c>
      <c r="I207" s="79"/>
      <c r="J207" s="79"/>
      <c r="K207" s="79"/>
      <c r="L207" s="79"/>
      <c r="M207" s="264">
        <f t="shared" si="11"/>
        <v>0</v>
      </c>
      <c r="N207" s="264">
        <f t="shared" si="16"/>
        <v>86.65203076923078</v>
      </c>
    </row>
    <row r="208" spans="1:14" ht="12.75" hidden="1">
      <c r="A208" s="164" t="s">
        <v>62</v>
      </c>
      <c r="B208" s="135"/>
      <c r="C208" s="166" t="s">
        <v>62</v>
      </c>
      <c r="D208" s="307" t="s">
        <v>233</v>
      </c>
      <c r="E208" s="178"/>
      <c r="F208" s="195"/>
      <c r="G208" s="195"/>
      <c r="H208" s="195"/>
      <c r="I208" s="79"/>
      <c r="J208" s="79"/>
      <c r="K208" s="79"/>
      <c r="L208" s="79"/>
      <c r="M208" s="264" t="e">
        <f t="shared" si="11"/>
        <v>#DIV/0!</v>
      </c>
      <c r="N208" s="264" t="e">
        <f t="shared" si="16"/>
        <v>#DIV/0!</v>
      </c>
    </row>
    <row r="209" spans="1:14" ht="12.75" hidden="1">
      <c r="A209" s="164" t="s">
        <v>132</v>
      </c>
      <c r="B209" s="135"/>
      <c r="C209" s="166"/>
      <c r="D209" s="178" t="s">
        <v>234</v>
      </c>
      <c r="E209" s="178" t="s">
        <v>235</v>
      </c>
      <c r="F209" s="195">
        <f>SUM(F210,F221,F232,F241,F258)</f>
        <v>175000</v>
      </c>
      <c r="G209" s="195">
        <f>SUM(G210,G221,G232,G241,G258)</f>
        <v>130000</v>
      </c>
      <c r="H209" s="195">
        <f>SUM(H210,H221,H232,H241,H258)</f>
        <v>112647.64</v>
      </c>
      <c r="I209" s="144"/>
      <c r="J209" s="144"/>
      <c r="K209" s="144"/>
      <c r="L209" s="144"/>
      <c r="M209" s="264">
        <f aca="true" t="shared" si="18" ref="M209:M277">+I209/F209*100</f>
        <v>0</v>
      </c>
      <c r="N209" s="264">
        <f t="shared" si="16"/>
        <v>86.65203076923078</v>
      </c>
    </row>
    <row r="210" spans="1:14" ht="12.75" hidden="1">
      <c r="A210" s="164" t="s">
        <v>133</v>
      </c>
      <c r="B210" s="135"/>
      <c r="C210" s="164" t="s">
        <v>63</v>
      </c>
      <c r="D210" s="178" t="s">
        <v>236</v>
      </c>
      <c r="E210" s="178" t="s">
        <v>35</v>
      </c>
      <c r="F210" s="195">
        <f>SUM(F213,F217)</f>
        <v>10000</v>
      </c>
      <c r="G210" s="195">
        <f>SUM(G213,G217)</f>
        <v>0</v>
      </c>
      <c r="H210" s="195">
        <f>SUM(H213,H217)</f>
        <v>0</v>
      </c>
      <c r="I210" s="147"/>
      <c r="J210" s="147"/>
      <c r="K210" s="147"/>
      <c r="L210" s="147"/>
      <c r="M210" s="264">
        <f t="shared" si="18"/>
        <v>0</v>
      </c>
      <c r="N210" s="264" t="e">
        <f t="shared" si="16"/>
        <v>#DIV/0!</v>
      </c>
    </row>
    <row r="211" spans="1:14" ht="12.75" hidden="1">
      <c r="A211" s="164"/>
      <c r="B211" s="135" t="s">
        <v>459</v>
      </c>
      <c r="C211" s="166"/>
      <c r="D211" s="178"/>
      <c r="E211" s="178" t="s">
        <v>400</v>
      </c>
      <c r="F211" s="295"/>
      <c r="G211" s="295"/>
      <c r="H211" s="295"/>
      <c r="I211" s="157"/>
      <c r="J211" s="147"/>
      <c r="K211" s="147"/>
      <c r="L211" s="157"/>
      <c r="M211" s="264" t="e">
        <f t="shared" si="18"/>
        <v>#DIV/0!</v>
      </c>
      <c r="N211" s="264" t="e">
        <f t="shared" si="16"/>
        <v>#DIV/0!</v>
      </c>
    </row>
    <row r="212" spans="1:14" s="259" customFormat="1" ht="12.75" hidden="1">
      <c r="A212" s="164"/>
      <c r="B212" s="177">
        <v>11</v>
      </c>
      <c r="C212" s="166"/>
      <c r="D212" s="178"/>
      <c r="E212" s="178" t="s">
        <v>551</v>
      </c>
      <c r="F212" s="195">
        <v>10000</v>
      </c>
      <c r="G212" s="295">
        <v>0</v>
      </c>
      <c r="H212" s="295">
        <v>0</v>
      </c>
      <c r="I212" s="269"/>
      <c r="J212" s="267"/>
      <c r="K212" s="267"/>
      <c r="L212" s="269"/>
      <c r="M212" s="264">
        <f t="shared" si="18"/>
        <v>0</v>
      </c>
      <c r="N212" s="264" t="e">
        <f t="shared" si="16"/>
        <v>#DIV/0!</v>
      </c>
    </row>
    <row r="213" spans="1:14" s="2" customFormat="1" ht="12.75" hidden="1">
      <c r="A213" s="148"/>
      <c r="B213" s="224"/>
      <c r="C213" s="148" t="s">
        <v>63</v>
      </c>
      <c r="D213" s="99">
        <v>3</v>
      </c>
      <c r="E213" s="100" t="s">
        <v>3</v>
      </c>
      <c r="F213" s="81">
        <f aca="true" t="shared" si="19" ref="F213:H215">SUM(F214)</f>
        <v>10000</v>
      </c>
      <c r="G213" s="81">
        <f t="shared" si="19"/>
        <v>0</v>
      </c>
      <c r="H213" s="81">
        <f t="shared" si="19"/>
        <v>0</v>
      </c>
      <c r="I213" s="81"/>
      <c r="J213" s="81"/>
      <c r="K213" s="81"/>
      <c r="L213" s="81"/>
      <c r="M213" s="264">
        <f t="shared" si="18"/>
        <v>0</v>
      </c>
      <c r="N213" s="264" t="e">
        <f t="shared" si="16"/>
        <v>#DIV/0!</v>
      </c>
    </row>
    <row r="214" spans="1:16" s="2" customFormat="1" ht="12.75" hidden="1">
      <c r="A214" s="148"/>
      <c r="B214" s="113"/>
      <c r="C214" s="148" t="s">
        <v>63</v>
      </c>
      <c r="D214" s="99">
        <v>32</v>
      </c>
      <c r="E214" s="100" t="s">
        <v>4</v>
      </c>
      <c r="F214" s="81">
        <f t="shared" si="19"/>
        <v>10000</v>
      </c>
      <c r="G214" s="81">
        <f t="shared" si="19"/>
        <v>0</v>
      </c>
      <c r="H214" s="81">
        <f t="shared" si="19"/>
        <v>0</v>
      </c>
      <c r="I214" s="81"/>
      <c r="J214" s="81"/>
      <c r="K214" s="81"/>
      <c r="L214" s="81"/>
      <c r="M214" s="264">
        <f t="shared" si="18"/>
        <v>0</v>
      </c>
      <c r="N214" s="264" t="e">
        <f t="shared" si="16"/>
        <v>#DIV/0!</v>
      </c>
      <c r="P214" s="4"/>
    </row>
    <row r="215" spans="1:16" s="2" customFormat="1" ht="12.75" hidden="1">
      <c r="A215" s="148"/>
      <c r="B215" s="224"/>
      <c r="C215" s="148" t="s">
        <v>63</v>
      </c>
      <c r="D215" s="99">
        <v>323</v>
      </c>
      <c r="E215" s="100" t="s">
        <v>41</v>
      </c>
      <c r="F215" s="81">
        <f>SUM(F216)</f>
        <v>10000</v>
      </c>
      <c r="G215" s="81">
        <f t="shared" si="19"/>
        <v>0</v>
      </c>
      <c r="H215" s="81">
        <f t="shared" si="19"/>
        <v>0</v>
      </c>
      <c r="I215" s="81"/>
      <c r="J215" s="81"/>
      <c r="K215" s="81"/>
      <c r="L215" s="81"/>
      <c r="M215" s="264">
        <f t="shared" si="18"/>
        <v>0</v>
      </c>
      <c r="N215" s="264" t="e">
        <f t="shared" si="16"/>
        <v>#DIV/0!</v>
      </c>
      <c r="P215" s="4"/>
    </row>
    <row r="216" spans="1:14" s="228" customFormat="1" ht="12.75" hidden="1">
      <c r="A216" s="150"/>
      <c r="B216" s="113"/>
      <c r="C216" s="150" t="s">
        <v>63</v>
      </c>
      <c r="D216" s="113">
        <v>3237</v>
      </c>
      <c r="E216" s="114" t="s">
        <v>307</v>
      </c>
      <c r="F216" s="83">
        <v>10000</v>
      </c>
      <c r="G216" s="83">
        <v>0</v>
      </c>
      <c r="H216" s="83">
        <v>0</v>
      </c>
      <c r="I216" s="227"/>
      <c r="J216" s="220"/>
      <c r="K216" s="220"/>
      <c r="L216" s="227"/>
      <c r="M216" s="275">
        <f t="shared" si="18"/>
        <v>0</v>
      </c>
      <c r="N216" s="264" t="e">
        <f t="shared" si="16"/>
        <v>#DIV/0!</v>
      </c>
    </row>
    <row r="217" spans="1:14" s="3" customFormat="1" ht="12.75" hidden="1">
      <c r="A217" s="148"/>
      <c r="B217" s="113"/>
      <c r="C217" s="148" t="s">
        <v>63</v>
      </c>
      <c r="D217" s="99">
        <v>4</v>
      </c>
      <c r="E217" s="100" t="s">
        <v>11</v>
      </c>
      <c r="F217" s="81">
        <f>SUM(F218)</f>
        <v>0</v>
      </c>
      <c r="G217" s="81">
        <f>SUM(G218)</f>
        <v>0</v>
      </c>
      <c r="H217" s="81">
        <f>SUM(H218)</f>
        <v>0</v>
      </c>
      <c r="I217" s="81"/>
      <c r="J217" s="81"/>
      <c r="K217" s="81"/>
      <c r="L217" s="81"/>
      <c r="M217" s="264" t="e">
        <f t="shared" si="18"/>
        <v>#DIV/0!</v>
      </c>
      <c r="N217" s="264" t="e">
        <f t="shared" si="16"/>
        <v>#DIV/0!</v>
      </c>
    </row>
    <row r="218" spans="1:14" s="3" customFormat="1" ht="12.75" hidden="1">
      <c r="A218" s="148"/>
      <c r="B218" s="113"/>
      <c r="C218" s="148" t="s">
        <v>63</v>
      </c>
      <c r="D218" s="99">
        <v>41</v>
      </c>
      <c r="E218" s="100" t="s">
        <v>11</v>
      </c>
      <c r="F218" s="81">
        <f>SUM(F219,)</f>
        <v>0</v>
      </c>
      <c r="G218" s="81">
        <f>SUM(G219,)</f>
        <v>0</v>
      </c>
      <c r="H218" s="81">
        <f>SUM(H219,)</f>
        <v>0</v>
      </c>
      <c r="I218" s="81"/>
      <c r="J218" s="81"/>
      <c r="K218" s="81"/>
      <c r="L218" s="81"/>
      <c r="M218" s="264" t="e">
        <f t="shared" si="18"/>
        <v>#DIV/0!</v>
      </c>
      <c r="N218" s="264" t="e">
        <f t="shared" si="16"/>
        <v>#DIV/0!</v>
      </c>
    </row>
    <row r="219" spans="1:14" s="3" customFormat="1" ht="12.75" hidden="1">
      <c r="A219" s="148"/>
      <c r="B219" s="224"/>
      <c r="C219" s="148" t="s">
        <v>63</v>
      </c>
      <c r="D219" s="99">
        <v>411</v>
      </c>
      <c r="E219" s="100" t="s">
        <v>49</v>
      </c>
      <c r="F219" s="81">
        <f>SUM(F220)</f>
        <v>0</v>
      </c>
      <c r="G219" s="81">
        <f>SUM(G220)</f>
        <v>0</v>
      </c>
      <c r="H219" s="81">
        <f>SUM(H220)</f>
        <v>0</v>
      </c>
      <c r="I219" s="81"/>
      <c r="J219" s="81"/>
      <c r="K219" s="81"/>
      <c r="L219" s="81"/>
      <c r="M219" s="264" t="e">
        <f t="shared" si="18"/>
        <v>#DIV/0!</v>
      </c>
      <c r="N219" s="264" t="e">
        <f t="shared" si="16"/>
        <v>#DIV/0!</v>
      </c>
    </row>
    <row r="220" spans="1:14" s="4" customFormat="1" ht="12.75" hidden="1">
      <c r="A220" s="150"/>
      <c r="B220" s="113"/>
      <c r="C220" s="150" t="s">
        <v>63</v>
      </c>
      <c r="D220" s="113">
        <v>4112</v>
      </c>
      <c r="E220" s="114" t="s">
        <v>324</v>
      </c>
      <c r="F220" s="83"/>
      <c r="G220" s="83"/>
      <c r="H220" s="83"/>
      <c r="I220" s="83"/>
      <c r="J220" s="84"/>
      <c r="K220" s="84"/>
      <c r="L220" s="83"/>
      <c r="M220" s="264" t="e">
        <f t="shared" si="18"/>
        <v>#DIV/0!</v>
      </c>
      <c r="N220" s="264" t="e">
        <f t="shared" si="16"/>
        <v>#DIV/0!</v>
      </c>
    </row>
    <row r="221" spans="1:14" ht="12.75" hidden="1">
      <c r="A221" s="167"/>
      <c r="B221" s="135" t="s">
        <v>460</v>
      </c>
      <c r="C221" s="166"/>
      <c r="D221" s="164" t="s">
        <v>87</v>
      </c>
      <c r="E221" s="178" t="s">
        <v>86</v>
      </c>
      <c r="F221" s="195">
        <f>SUM(F225)</f>
        <v>30000</v>
      </c>
      <c r="G221" s="195">
        <f>SUM(G225)</f>
        <v>30000</v>
      </c>
      <c r="H221" s="195">
        <f>SUM(H225)</f>
        <v>25527</v>
      </c>
      <c r="I221" s="147"/>
      <c r="J221" s="147"/>
      <c r="K221" s="147"/>
      <c r="L221" s="147"/>
      <c r="M221" s="264">
        <f t="shared" si="18"/>
        <v>0</v>
      </c>
      <c r="N221" s="264">
        <f t="shared" si="16"/>
        <v>85.09</v>
      </c>
    </row>
    <row r="222" spans="1:14" ht="12.75" hidden="1">
      <c r="A222" s="164" t="s">
        <v>134</v>
      </c>
      <c r="B222" s="135"/>
      <c r="C222" s="164" t="s">
        <v>64</v>
      </c>
      <c r="D222" s="164" t="s">
        <v>237</v>
      </c>
      <c r="E222" s="178" t="s">
        <v>587</v>
      </c>
      <c r="F222" s="195"/>
      <c r="G222" s="195"/>
      <c r="H222" s="195"/>
      <c r="I222" s="147"/>
      <c r="J222" s="147"/>
      <c r="K222" s="147"/>
      <c r="L222" s="147"/>
      <c r="M222" s="264" t="e">
        <f t="shared" si="18"/>
        <v>#DIV/0!</v>
      </c>
      <c r="N222" s="264" t="e">
        <f t="shared" si="16"/>
        <v>#DIV/0!</v>
      </c>
    </row>
    <row r="223" spans="1:14" s="259" customFormat="1" ht="12.75" hidden="1">
      <c r="A223" s="164"/>
      <c r="B223" s="177">
        <v>11</v>
      </c>
      <c r="C223" s="164"/>
      <c r="D223" s="164"/>
      <c r="E223" s="178" t="s">
        <v>551</v>
      </c>
      <c r="F223" s="195">
        <v>30000</v>
      </c>
      <c r="G223" s="195">
        <v>0</v>
      </c>
      <c r="H223" s="195">
        <v>0</v>
      </c>
      <c r="I223" s="267"/>
      <c r="J223" s="267"/>
      <c r="K223" s="267"/>
      <c r="L223" s="267"/>
      <c r="M223" s="264">
        <f t="shared" si="18"/>
        <v>0</v>
      </c>
      <c r="N223" s="264" t="e">
        <f t="shared" si="16"/>
        <v>#DIV/0!</v>
      </c>
    </row>
    <row r="224" spans="1:14" s="259" customFormat="1" ht="12.75" hidden="1">
      <c r="A224" s="164"/>
      <c r="B224" s="177">
        <v>525</v>
      </c>
      <c r="C224" s="164"/>
      <c r="D224" s="164"/>
      <c r="E224" s="178" t="s">
        <v>591</v>
      </c>
      <c r="F224" s="195">
        <v>0</v>
      </c>
      <c r="G224" s="195">
        <v>30000</v>
      </c>
      <c r="H224" s="195">
        <v>25527</v>
      </c>
      <c r="I224" s="267"/>
      <c r="J224" s="267"/>
      <c r="K224" s="267"/>
      <c r="L224" s="267"/>
      <c r="M224" s="264"/>
      <c r="N224" s="264">
        <f t="shared" si="16"/>
        <v>85.09</v>
      </c>
    </row>
    <row r="225" spans="1:14" s="2" customFormat="1" ht="12.75" hidden="1">
      <c r="A225" s="148"/>
      <c r="B225" s="224"/>
      <c r="C225" s="148" t="s">
        <v>64</v>
      </c>
      <c r="D225" s="99">
        <v>3</v>
      </c>
      <c r="E225" s="100" t="s">
        <v>3</v>
      </c>
      <c r="F225" s="81">
        <f>SUM(F226,F229)</f>
        <v>30000</v>
      </c>
      <c r="G225" s="81">
        <f>SUM(G226,G229)</f>
        <v>30000</v>
      </c>
      <c r="H225" s="81">
        <f>SUM(H226,H229)</f>
        <v>25527</v>
      </c>
      <c r="I225" s="81"/>
      <c r="J225" s="81"/>
      <c r="K225" s="81"/>
      <c r="L225" s="81"/>
      <c r="M225" s="264">
        <f t="shared" si="18"/>
        <v>0</v>
      </c>
      <c r="N225" s="264">
        <f t="shared" si="16"/>
        <v>85.09</v>
      </c>
    </row>
    <row r="226" spans="1:14" s="3" customFormat="1" ht="12.75" hidden="1">
      <c r="A226" s="148"/>
      <c r="B226" s="113"/>
      <c r="C226" s="148" t="s">
        <v>64</v>
      </c>
      <c r="D226" s="99">
        <v>35</v>
      </c>
      <c r="E226" s="100" t="s">
        <v>31</v>
      </c>
      <c r="F226" s="81">
        <f aca="true" t="shared" si="20" ref="F226:H227">SUM(F227)</f>
        <v>30000</v>
      </c>
      <c r="G226" s="81">
        <f t="shared" si="20"/>
        <v>0</v>
      </c>
      <c r="H226" s="81">
        <f t="shared" si="20"/>
        <v>0</v>
      </c>
      <c r="I226" s="81"/>
      <c r="J226" s="81"/>
      <c r="K226" s="81"/>
      <c r="L226" s="81"/>
      <c r="M226" s="264">
        <f t="shared" si="18"/>
        <v>0</v>
      </c>
      <c r="N226" s="264" t="e">
        <f t="shared" si="16"/>
        <v>#DIV/0!</v>
      </c>
    </row>
    <row r="227" spans="1:14" s="3" customFormat="1" ht="22.5" hidden="1">
      <c r="A227" s="148"/>
      <c r="B227" s="224"/>
      <c r="C227" s="148" t="s">
        <v>64</v>
      </c>
      <c r="D227" s="99">
        <v>352</v>
      </c>
      <c r="E227" s="100" t="s">
        <v>50</v>
      </c>
      <c r="F227" s="81">
        <f>SUM(F228)</f>
        <v>30000</v>
      </c>
      <c r="G227" s="81">
        <f t="shared" si="20"/>
        <v>0</v>
      </c>
      <c r="H227" s="81">
        <f t="shared" si="20"/>
        <v>0</v>
      </c>
      <c r="I227" s="81"/>
      <c r="J227" s="81"/>
      <c r="K227" s="81"/>
      <c r="L227" s="81"/>
      <c r="M227" s="264">
        <f t="shared" si="18"/>
        <v>0</v>
      </c>
      <c r="N227" s="264" t="e">
        <f t="shared" si="16"/>
        <v>#DIV/0!</v>
      </c>
    </row>
    <row r="228" spans="1:14" s="228" customFormat="1" ht="12.75" hidden="1">
      <c r="A228" s="150"/>
      <c r="B228" s="113"/>
      <c r="C228" s="150" t="s">
        <v>64</v>
      </c>
      <c r="D228" s="113">
        <v>3523</v>
      </c>
      <c r="E228" s="114" t="s">
        <v>109</v>
      </c>
      <c r="F228" s="83">
        <v>30000</v>
      </c>
      <c r="G228" s="83">
        <v>0</v>
      </c>
      <c r="H228" s="83"/>
      <c r="I228" s="227"/>
      <c r="J228" s="220"/>
      <c r="K228" s="220"/>
      <c r="L228" s="227"/>
      <c r="M228" s="275">
        <f t="shared" si="18"/>
        <v>0</v>
      </c>
      <c r="N228" s="264" t="e">
        <f t="shared" si="16"/>
        <v>#DIV/0!</v>
      </c>
    </row>
    <row r="229" spans="1:14" s="228" customFormat="1" ht="12.75" hidden="1">
      <c r="A229" s="150"/>
      <c r="B229" s="113"/>
      <c r="C229" s="150" t="s">
        <v>64</v>
      </c>
      <c r="D229" s="113">
        <v>38</v>
      </c>
      <c r="E229" s="114" t="s">
        <v>28</v>
      </c>
      <c r="F229" s="83">
        <f aca="true" t="shared" si="21" ref="F229:H230">SUM(F230)</f>
        <v>0</v>
      </c>
      <c r="G229" s="83">
        <f t="shared" si="21"/>
        <v>30000</v>
      </c>
      <c r="H229" s="83">
        <f t="shared" si="21"/>
        <v>25527</v>
      </c>
      <c r="I229" s="227"/>
      <c r="J229" s="227"/>
      <c r="K229" s="227"/>
      <c r="L229" s="227"/>
      <c r="M229" s="275"/>
      <c r="N229" s="264">
        <f t="shared" si="16"/>
        <v>85.09</v>
      </c>
    </row>
    <row r="230" spans="1:14" s="228" customFormat="1" ht="12.75" hidden="1">
      <c r="A230" s="150"/>
      <c r="B230" s="113"/>
      <c r="C230" s="150" t="s">
        <v>64</v>
      </c>
      <c r="D230" s="113">
        <v>383</v>
      </c>
      <c r="E230" s="114" t="s">
        <v>589</v>
      </c>
      <c r="F230" s="83">
        <f t="shared" si="21"/>
        <v>0</v>
      </c>
      <c r="G230" s="83">
        <f t="shared" si="21"/>
        <v>30000</v>
      </c>
      <c r="H230" s="83">
        <f t="shared" si="21"/>
        <v>25527</v>
      </c>
      <c r="I230" s="227"/>
      <c r="J230" s="227"/>
      <c r="K230" s="227"/>
      <c r="L230" s="227"/>
      <c r="M230" s="275"/>
      <c r="N230" s="264">
        <f t="shared" si="16"/>
        <v>85.09</v>
      </c>
    </row>
    <row r="231" spans="1:14" s="228" customFormat="1" ht="12.75" hidden="1">
      <c r="A231" s="150"/>
      <c r="B231" s="113">
        <v>525</v>
      </c>
      <c r="C231" s="150" t="s">
        <v>64</v>
      </c>
      <c r="D231" s="113">
        <v>3831</v>
      </c>
      <c r="E231" s="114" t="s">
        <v>588</v>
      </c>
      <c r="F231" s="83">
        <v>0</v>
      </c>
      <c r="G231" s="83">
        <v>30000</v>
      </c>
      <c r="H231" s="83">
        <v>25527</v>
      </c>
      <c r="I231" s="227"/>
      <c r="J231" s="220"/>
      <c r="K231" s="220"/>
      <c r="L231" s="227"/>
      <c r="M231" s="275"/>
      <c r="N231" s="264">
        <f t="shared" si="16"/>
        <v>85.09</v>
      </c>
    </row>
    <row r="232" spans="1:14" s="3" customFormat="1" ht="22.5" hidden="1">
      <c r="A232" s="148" t="s">
        <v>135</v>
      </c>
      <c r="B232" s="113" t="s">
        <v>460</v>
      </c>
      <c r="C232" s="148" t="s">
        <v>64</v>
      </c>
      <c r="D232" s="161" t="s">
        <v>239</v>
      </c>
      <c r="E232" s="162" t="s">
        <v>238</v>
      </c>
      <c r="F232" s="197">
        <f>SUM(F234)</f>
        <v>30000</v>
      </c>
      <c r="G232" s="197">
        <f>SUM(G234)</f>
        <v>5000</v>
      </c>
      <c r="H232" s="197">
        <f>SUM(H234)</f>
        <v>1481</v>
      </c>
      <c r="I232" s="158"/>
      <c r="J232" s="158"/>
      <c r="K232" s="158"/>
      <c r="L232" s="158"/>
      <c r="M232" s="264">
        <f t="shared" si="18"/>
        <v>0</v>
      </c>
      <c r="N232" s="264">
        <f t="shared" si="16"/>
        <v>29.62</v>
      </c>
    </row>
    <row r="233" spans="1:14" s="260" customFormat="1" ht="12.75" hidden="1">
      <c r="A233" s="148"/>
      <c r="B233" s="99">
        <v>11</v>
      </c>
      <c r="C233" s="148"/>
      <c r="D233" s="161"/>
      <c r="E233" s="162" t="s">
        <v>551</v>
      </c>
      <c r="F233" s="197">
        <v>30000</v>
      </c>
      <c r="G233" s="197">
        <v>5000</v>
      </c>
      <c r="H233" s="197">
        <v>1481</v>
      </c>
      <c r="I233" s="270"/>
      <c r="J233" s="270"/>
      <c r="K233" s="270"/>
      <c r="L233" s="270"/>
      <c r="M233" s="264">
        <f t="shared" si="18"/>
        <v>0</v>
      </c>
      <c r="N233" s="264">
        <f t="shared" si="16"/>
        <v>29.62</v>
      </c>
    </row>
    <row r="234" spans="1:14" s="3" customFormat="1" ht="12.75" hidden="1">
      <c r="A234" s="148"/>
      <c r="B234" s="113"/>
      <c r="C234" s="148" t="s">
        <v>64</v>
      </c>
      <c r="D234" s="148">
        <v>3</v>
      </c>
      <c r="E234" s="99" t="s">
        <v>3</v>
      </c>
      <c r="F234" s="81">
        <f>SUM(F235,)</f>
        <v>30000</v>
      </c>
      <c r="G234" s="81">
        <f>SUM(G235,)</f>
        <v>5000</v>
      </c>
      <c r="H234" s="81">
        <f>SUM(H235,)</f>
        <v>1481</v>
      </c>
      <c r="I234" s="81"/>
      <c r="J234" s="81"/>
      <c r="K234" s="81"/>
      <c r="L234" s="81"/>
      <c r="M234" s="264">
        <f t="shared" si="18"/>
        <v>0</v>
      </c>
      <c r="N234" s="264">
        <f t="shared" si="16"/>
        <v>29.62</v>
      </c>
    </row>
    <row r="235" spans="1:14" s="3" customFormat="1" ht="12.75" hidden="1">
      <c r="A235" s="148"/>
      <c r="B235" s="113"/>
      <c r="C235" s="148" t="s">
        <v>64</v>
      </c>
      <c r="D235" s="148" t="s">
        <v>110</v>
      </c>
      <c r="E235" s="99" t="s">
        <v>31</v>
      </c>
      <c r="F235" s="81">
        <f aca="true" t="shared" si="22" ref="F235:H236">SUM(F236)</f>
        <v>30000</v>
      </c>
      <c r="G235" s="81">
        <f t="shared" si="22"/>
        <v>5000</v>
      </c>
      <c r="H235" s="81">
        <f t="shared" si="22"/>
        <v>1481</v>
      </c>
      <c r="I235" s="81"/>
      <c r="J235" s="81"/>
      <c r="K235" s="81"/>
      <c r="L235" s="81"/>
      <c r="M235" s="264">
        <f t="shared" si="18"/>
        <v>0</v>
      </c>
      <c r="N235" s="264">
        <f t="shared" si="16"/>
        <v>29.62</v>
      </c>
    </row>
    <row r="236" spans="1:14" s="3" customFormat="1" ht="12.75" hidden="1">
      <c r="A236" s="148"/>
      <c r="B236" s="224"/>
      <c r="C236" s="148" t="s">
        <v>64</v>
      </c>
      <c r="D236" s="148" t="s">
        <v>111</v>
      </c>
      <c r="E236" s="99" t="s">
        <v>109</v>
      </c>
      <c r="F236" s="81">
        <f>SUM(F237)</f>
        <v>30000</v>
      </c>
      <c r="G236" s="81">
        <f t="shared" si="22"/>
        <v>5000</v>
      </c>
      <c r="H236" s="81">
        <f t="shared" si="22"/>
        <v>1481</v>
      </c>
      <c r="I236" s="81"/>
      <c r="J236" s="81"/>
      <c r="K236" s="81"/>
      <c r="L236" s="81"/>
      <c r="M236" s="264">
        <f t="shared" si="18"/>
        <v>0</v>
      </c>
      <c r="N236" s="264">
        <f t="shared" si="16"/>
        <v>29.62</v>
      </c>
    </row>
    <row r="237" spans="1:14" s="228" customFormat="1" ht="12.75" hidden="1">
      <c r="A237" s="150"/>
      <c r="B237" s="113">
        <v>11</v>
      </c>
      <c r="C237" s="150" t="s">
        <v>64</v>
      </c>
      <c r="D237" s="150" t="s">
        <v>325</v>
      </c>
      <c r="E237" s="113" t="s">
        <v>109</v>
      </c>
      <c r="F237" s="83">
        <v>30000</v>
      </c>
      <c r="G237" s="83">
        <v>5000</v>
      </c>
      <c r="H237" s="83">
        <v>1481</v>
      </c>
      <c r="I237" s="227"/>
      <c r="J237" s="220"/>
      <c r="K237" s="220"/>
      <c r="L237" s="227"/>
      <c r="M237" s="275">
        <f t="shared" si="18"/>
        <v>0</v>
      </c>
      <c r="N237" s="264">
        <f t="shared" si="16"/>
        <v>29.62</v>
      </c>
    </row>
    <row r="238" spans="1:14" s="3" customFormat="1" ht="12.75" hidden="1">
      <c r="A238" s="148"/>
      <c r="B238" s="113"/>
      <c r="C238" s="148" t="s">
        <v>64</v>
      </c>
      <c r="D238" s="148" t="s">
        <v>326</v>
      </c>
      <c r="E238" s="99" t="s">
        <v>329</v>
      </c>
      <c r="F238" s="81">
        <v>0</v>
      </c>
      <c r="G238" s="81">
        <v>0</v>
      </c>
      <c r="H238" s="81">
        <v>0</v>
      </c>
      <c r="I238" s="81"/>
      <c r="J238" s="82"/>
      <c r="K238" s="82"/>
      <c r="L238" s="81"/>
      <c r="M238" s="264" t="e">
        <f t="shared" si="18"/>
        <v>#DIV/0!</v>
      </c>
      <c r="N238" s="264" t="e">
        <f t="shared" si="16"/>
        <v>#DIV/0!</v>
      </c>
    </row>
    <row r="239" spans="1:14" s="3" customFormat="1" ht="12.75" hidden="1">
      <c r="A239" s="148"/>
      <c r="B239" s="113"/>
      <c r="C239" s="148" t="s">
        <v>64</v>
      </c>
      <c r="D239" s="148" t="s">
        <v>327</v>
      </c>
      <c r="E239" s="99" t="s">
        <v>329</v>
      </c>
      <c r="F239" s="81">
        <v>0</v>
      </c>
      <c r="G239" s="81">
        <v>0</v>
      </c>
      <c r="H239" s="81">
        <v>0</v>
      </c>
      <c r="I239" s="81"/>
      <c r="J239" s="82"/>
      <c r="K239" s="82"/>
      <c r="L239" s="81"/>
      <c r="M239" s="264" t="e">
        <f t="shared" si="18"/>
        <v>#DIV/0!</v>
      </c>
      <c r="N239" s="264" t="e">
        <f t="shared" si="16"/>
        <v>#DIV/0!</v>
      </c>
    </row>
    <row r="240" spans="1:14" s="4" customFormat="1" ht="12.75" hidden="1">
      <c r="A240" s="150"/>
      <c r="B240" s="113"/>
      <c r="C240" s="150" t="s">
        <v>64</v>
      </c>
      <c r="D240" s="150" t="s">
        <v>328</v>
      </c>
      <c r="E240" s="113" t="s">
        <v>330</v>
      </c>
      <c r="F240" s="83">
        <v>0</v>
      </c>
      <c r="G240" s="83">
        <v>0</v>
      </c>
      <c r="H240" s="83">
        <v>0</v>
      </c>
      <c r="I240" s="83"/>
      <c r="J240" s="84"/>
      <c r="K240" s="84"/>
      <c r="L240" s="83"/>
      <c r="M240" s="264" t="e">
        <f t="shared" si="18"/>
        <v>#DIV/0!</v>
      </c>
      <c r="N240" s="264" t="e">
        <f t="shared" si="16"/>
        <v>#DIV/0!</v>
      </c>
    </row>
    <row r="241" spans="1:14" s="3" customFormat="1" ht="24" customHeight="1" hidden="1">
      <c r="A241" s="148" t="s">
        <v>133</v>
      </c>
      <c r="B241" s="113" t="s">
        <v>461</v>
      </c>
      <c r="C241" s="148" t="s">
        <v>70</v>
      </c>
      <c r="D241" s="148" t="s">
        <v>221</v>
      </c>
      <c r="E241" s="99" t="s">
        <v>580</v>
      </c>
      <c r="F241" s="81">
        <f>SUM(F243)</f>
        <v>100000</v>
      </c>
      <c r="G241" s="81">
        <f>SUM(G243)</f>
        <v>95000</v>
      </c>
      <c r="H241" s="81">
        <f>SUM(H243)</f>
        <v>85639.64</v>
      </c>
      <c r="I241" s="151"/>
      <c r="J241" s="151"/>
      <c r="K241" s="151"/>
      <c r="L241" s="151"/>
      <c r="M241" s="264">
        <f t="shared" si="18"/>
        <v>0</v>
      </c>
      <c r="N241" s="264">
        <f t="shared" si="16"/>
        <v>90.14698947368421</v>
      </c>
    </row>
    <row r="242" spans="1:14" s="260" customFormat="1" ht="24" customHeight="1" hidden="1">
      <c r="A242" s="148"/>
      <c r="B242" s="99">
        <v>11</v>
      </c>
      <c r="C242" s="150"/>
      <c r="D242" s="148"/>
      <c r="E242" s="99" t="s">
        <v>551</v>
      </c>
      <c r="F242" s="81">
        <v>100000</v>
      </c>
      <c r="G242" s="81">
        <v>95000</v>
      </c>
      <c r="H242" s="81">
        <v>83676</v>
      </c>
      <c r="I242" s="268"/>
      <c r="J242" s="268"/>
      <c r="K242" s="268"/>
      <c r="L242" s="268"/>
      <c r="M242" s="264">
        <f t="shared" si="18"/>
        <v>0</v>
      </c>
      <c r="N242" s="264">
        <f t="shared" si="16"/>
        <v>88.08</v>
      </c>
    </row>
    <row r="243" spans="1:14" s="3" customFormat="1" ht="12.75" hidden="1">
      <c r="A243" s="148"/>
      <c r="B243" s="113"/>
      <c r="C243" s="148" t="s">
        <v>64</v>
      </c>
      <c r="D243" s="148" t="s">
        <v>1</v>
      </c>
      <c r="E243" s="99" t="s">
        <v>3</v>
      </c>
      <c r="F243" s="81">
        <f>SUM(F244,F255)</f>
        <v>100000</v>
      </c>
      <c r="G243" s="81">
        <f>SUM(G244,G255)</f>
        <v>95000</v>
      </c>
      <c r="H243" s="81">
        <f>SUM(H244,H255)</f>
        <v>85639.64</v>
      </c>
      <c r="I243" s="81"/>
      <c r="J243" s="81"/>
      <c r="K243" s="81"/>
      <c r="L243" s="81"/>
      <c r="M243" s="264">
        <f t="shared" si="18"/>
        <v>0</v>
      </c>
      <c r="N243" s="264">
        <f t="shared" si="16"/>
        <v>90.14698947368421</v>
      </c>
    </row>
    <row r="244" spans="1:14" s="3" customFormat="1" ht="12.75" hidden="1">
      <c r="A244" s="148"/>
      <c r="B244" s="224"/>
      <c r="C244" s="148" t="s">
        <v>64</v>
      </c>
      <c r="D244" s="148" t="s">
        <v>169</v>
      </c>
      <c r="E244" s="99" t="s">
        <v>4</v>
      </c>
      <c r="F244" s="81">
        <f>SUM(F245,F247,F252)</f>
        <v>90000</v>
      </c>
      <c r="G244" s="81">
        <f>SUM(G245,G247,G252)</f>
        <v>95000</v>
      </c>
      <c r="H244" s="81">
        <f>SUM(H245,H247,H252)</f>
        <v>85639.64</v>
      </c>
      <c r="I244" s="81"/>
      <c r="J244" s="81"/>
      <c r="K244" s="81"/>
      <c r="L244" s="81"/>
      <c r="M244" s="264">
        <f t="shared" si="18"/>
        <v>0</v>
      </c>
      <c r="N244" s="264">
        <f t="shared" si="16"/>
        <v>90.14698947368421</v>
      </c>
    </row>
    <row r="245" spans="1:14" s="3" customFormat="1" ht="12.75" hidden="1">
      <c r="A245" s="148"/>
      <c r="B245" s="224"/>
      <c r="C245" s="148" t="s">
        <v>64</v>
      </c>
      <c r="D245" s="148" t="s">
        <v>170</v>
      </c>
      <c r="E245" s="99" t="s">
        <v>45</v>
      </c>
      <c r="F245" s="81">
        <f>SUM(F246)</f>
        <v>2000</v>
      </c>
      <c r="G245" s="81">
        <f>SUM(G246)</f>
        <v>0</v>
      </c>
      <c r="H245" s="81">
        <f>SUM(H246)</f>
        <v>0</v>
      </c>
      <c r="I245" s="81"/>
      <c r="J245" s="81"/>
      <c r="K245" s="81"/>
      <c r="L245" s="81"/>
      <c r="M245" s="264">
        <f t="shared" si="18"/>
        <v>0</v>
      </c>
      <c r="N245" s="264" t="e">
        <f t="shared" si="16"/>
        <v>#DIV/0!</v>
      </c>
    </row>
    <row r="246" spans="1:14" s="228" customFormat="1" ht="12.75" hidden="1">
      <c r="A246" s="150"/>
      <c r="B246" s="113">
        <v>11</v>
      </c>
      <c r="C246" s="150" t="s">
        <v>64</v>
      </c>
      <c r="D246" s="150" t="s">
        <v>331</v>
      </c>
      <c r="E246" s="113" t="s">
        <v>302</v>
      </c>
      <c r="F246" s="83">
        <v>2000</v>
      </c>
      <c r="G246" s="83">
        <v>0</v>
      </c>
      <c r="H246" s="83">
        <v>0</v>
      </c>
      <c r="I246" s="227"/>
      <c r="J246" s="220"/>
      <c r="K246" s="220"/>
      <c r="L246" s="227"/>
      <c r="M246" s="275">
        <f t="shared" si="18"/>
        <v>0</v>
      </c>
      <c r="N246" s="264" t="e">
        <f t="shared" si="16"/>
        <v>#DIV/0!</v>
      </c>
    </row>
    <row r="247" spans="1:14" s="3" customFormat="1" ht="12.75" hidden="1">
      <c r="A247" s="148"/>
      <c r="B247" s="224"/>
      <c r="C247" s="148" t="s">
        <v>64</v>
      </c>
      <c r="D247" s="148" t="s">
        <v>171</v>
      </c>
      <c r="E247" s="99" t="s">
        <v>41</v>
      </c>
      <c r="F247" s="81">
        <f>SUM(F248:F250:F251)</f>
        <v>68000</v>
      </c>
      <c r="G247" s="81">
        <f>SUM(G248:G250:G251)</f>
        <v>60000</v>
      </c>
      <c r="H247" s="81">
        <f>SUM(H248:H250:H251)</f>
        <v>56261.64</v>
      </c>
      <c r="I247" s="81"/>
      <c r="J247" s="81"/>
      <c r="K247" s="81"/>
      <c r="L247" s="81"/>
      <c r="M247" s="264">
        <f t="shared" si="18"/>
        <v>0</v>
      </c>
      <c r="N247" s="264">
        <f t="shared" si="16"/>
        <v>93.7694</v>
      </c>
    </row>
    <row r="248" spans="1:14" s="228" customFormat="1" ht="12.75" hidden="1">
      <c r="A248" s="150"/>
      <c r="B248" s="113">
        <v>11</v>
      </c>
      <c r="C248" s="150" t="s">
        <v>64</v>
      </c>
      <c r="D248" s="150" t="s">
        <v>332</v>
      </c>
      <c r="E248" s="113" t="s">
        <v>283</v>
      </c>
      <c r="F248" s="83">
        <v>5000</v>
      </c>
      <c r="G248" s="83">
        <v>0</v>
      </c>
      <c r="H248" s="83">
        <v>0</v>
      </c>
      <c r="I248" s="227"/>
      <c r="J248" s="220"/>
      <c r="K248" s="220"/>
      <c r="L248" s="227"/>
      <c r="M248" s="275">
        <f t="shared" si="18"/>
        <v>0</v>
      </c>
      <c r="N248" s="264" t="e">
        <f t="shared" si="16"/>
        <v>#DIV/0!</v>
      </c>
    </row>
    <row r="249" spans="1:14" s="4" customFormat="1" ht="12.75" hidden="1">
      <c r="A249" s="150"/>
      <c r="B249" s="113">
        <v>11</v>
      </c>
      <c r="C249" s="150" t="s">
        <v>64</v>
      </c>
      <c r="D249" s="150" t="s">
        <v>333</v>
      </c>
      <c r="E249" s="113" t="s">
        <v>306</v>
      </c>
      <c r="F249" s="83">
        <v>0</v>
      </c>
      <c r="G249" s="83">
        <v>0</v>
      </c>
      <c r="H249" s="83">
        <v>0</v>
      </c>
      <c r="I249" s="83"/>
      <c r="J249" s="84"/>
      <c r="K249" s="84"/>
      <c r="L249" s="83"/>
      <c r="M249" s="264" t="e">
        <f t="shared" si="18"/>
        <v>#DIV/0!</v>
      </c>
      <c r="N249" s="264" t="e">
        <f t="shared" si="16"/>
        <v>#DIV/0!</v>
      </c>
    </row>
    <row r="250" spans="1:14" s="228" customFormat="1" ht="12.75" hidden="1">
      <c r="A250" s="150"/>
      <c r="B250" s="113">
        <v>11</v>
      </c>
      <c r="C250" s="150" t="s">
        <v>64</v>
      </c>
      <c r="D250" s="150" t="s">
        <v>334</v>
      </c>
      <c r="E250" s="113" t="s">
        <v>307</v>
      </c>
      <c r="F250" s="83">
        <v>3000</v>
      </c>
      <c r="G250" s="83">
        <v>0</v>
      </c>
      <c r="H250" s="83">
        <v>0</v>
      </c>
      <c r="I250" s="227"/>
      <c r="J250" s="220"/>
      <c r="K250" s="220"/>
      <c r="L250" s="227"/>
      <c r="M250" s="275">
        <f t="shared" si="18"/>
        <v>0</v>
      </c>
      <c r="N250" s="264" t="e">
        <f t="shared" si="16"/>
        <v>#DIV/0!</v>
      </c>
    </row>
    <row r="251" spans="1:14" s="4" customFormat="1" ht="12.75" hidden="1">
      <c r="A251" s="150"/>
      <c r="B251" s="113">
        <v>11</v>
      </c>
      <c r="C251" s="150" t="s">
        <v>64</v>
      </c>
      <c r="D251" s="150" t="s">
        <v>576</v>
      </c>
      <c r="E251" s="113" t="s">
        <v>577</v>
      </c>
      <c r="F251" s="83">
        <v>60000</v>
      </c>
      <c r="G251" s="83">
        <v>60000</v>
      </c>
      <c r="H251" s="83">
        <v>56261.64</v>
      </c>
      <c r="I251" s="83"/>
      <c r="J251" s="84"/>
      <c r="K251" s="84"/>
      <c r="L251" s="83"/>
      <c r="M251" s="264">
        <f t="shared" si="18"/>
        <v>0</v>
      </c>
      <c r="N251" s="264">
        <f t="shared" si="16"/>
        <v>93.7694</v>
      </c>
    </row>
    <row r="252" spans="1:14" s="3" customFormat="1" ht="12.75" hidden="1">
      <c r="A252" s="148"/>
      <c r="B252" s="224"/>
      <c r="C252" s="148" t="s">
        <v>64</v>
      </c>
      <c r="D252" s="148" t="s">
        <v>172</v>
      </c>
      <c r="E252" s="99" t="s">
        <v>8</v>
      </c>
      <c r="F252" s="81">
        <f>SUM(F253:F254)</f>
        <v>20000</v>
      </c>
      <c r="G252" s="81">
        <f>SUM(G253:G254)</f>
        <v>35000</v>
      </c>
      <c r="H252" s="81">
        <f>SUM(H253:H254)</f>
        <v>29378</v>
      </c>
      <c r="I252" s="81"/>
      <c r="J252" s="81"/>
      <c r="K252" s="81"/>
      <c r="L252" s="81"/>
      <c r="M252" s="264">
        <f t="shared" si="18"/>
        <v>0</v>
      </c>
      <c r="N252" s="264">
        <f t="shared" si="16"/>
        <v>83.93714285714286</v>
      </c>
    </row>
    <row r="253" spans="1:14" s="228" customFormat="1" ht="12.75" hidden="1">
      <c r="A253" s="150"/>
      <c r="B253" s="113">
        <v>11</v>
      </c>
      <c r="C253" s="150" t="s">
        <v>64</v>
      </c>
      <c r="D253" s="150" t="s">
        <v>335</v>
      </c>
      <c r="E253" s="113" t="s">
        <v>285</v>
      </c>
      <c r="F253" s="83">
        <v>20000</v>
      </c>
      <c r="G253" s="83">
        <v>25000</v>
      </c>
      <c r="H253" s="83">
        <v>21175</v>
      </c>
      <c r="I253" s="227"/>
      <c r="J253" s="220"/>
      <c r="K253" s="220"/>
      <c r="L253" s="227"/>
      <c r="M253" s="275">
        <f t="shared" si="18"/>
        <v>0</v>
      </c>
      <c r="N253" s="264">
        <f t="shared" si="16"/>
        <v>84.7</v>
      </c>
    </row>
    <row r="254" spans="1:14" s="228" customFormat="1" ht="12.75" hidden="1">
      <c r="A254" s="150"/>
      <c r="B254" s="113">
        <v>11</v>
      </c>
      <c r="C254" s="150" t="s">
        <v>64</v>
      </c>
      <c r="D254" s="150" t="s">
        <v>336</v>
      </c>
      <c r="E254" s="113" t="s">
        <v>8</v>
      </c>
      <c r="F254" s="83">
        <v>0</v>
      </c>
      <c r="G254" s="83">
        <v>10000</v>
      </c>
      <c r="H254" s="83">
        <v>8203</v>
      </c>
      <c r="I254" s="227"/>
      <c r="J254" s="220"/>
      <c r="K254" s="220"/>
      <c r="L254" s="227"/>
      <c r="M254" s="275" t="e">
        <f t="shared" si="18"/>
        <v>#DIV/0!</v>
      </c>
      <c r="N254" s="264">
        <f t="shared" si="16"/>
        <v>82.03</v>
      </c>
    </row>
    <row r="255" spans="1:14" s="3" customFormat="1" ht="12.75" hidden="1">
      <c r="A255" s="148"/>
      <c r="B255" s="224"/>
      <c r="C255" s="148" t="s">
        <v>64</v>
      </c>
      <c r="D255" s="148" t="s">
        <v>272</v>
      </c>
      <c r="E255" s="99" t="s">
        <v>28</v>
      </c>
      <c r="F255" s="81">
        <f aca="true" t="shared" si="23" ref="F255:H256">SUM(F256)</f>
        <v>10000</v>
      </c>
      <c r="G255" s="81">
        <f t="shared" si="23"/>
        <v>0</v>
      </c>
      <c r="H255" s="81">
        <f t="shared" si="23"/>
        <v>0</v>
      </c>
      <c r="I255" s="81"/>
      <c r="J255" s="81"/>
      <c r="K255" s="81"/>
      <c r="L255" s="81"/>
      <c r="M255" s="264">
        <f t="shared" si="18"/>
        <v>0</v>
      </c>
      <c r="N255" s="264" t="e">
        <f t="shared" si="16"/>
        <v>#DIV/0!</v>
      </c>
    </row>
    <row r="256" spans="1:14" s="3" customFormat="1" ht="12.75" hidden="1">
      <c r="A256" s="148"/>
      <c r="B256" s="224"/>
      <c r="C256" s="148" t="s">
        <v>64</v>
      </c>
      <c r="D256" s="148" t="s">
        <v>273</v>
      </c>
      <c r="E256" s="99" t="s">
        <v>48</v>
      </c>
      <c r="F256" s="81">
        <f t="shared" si="23"/>
        <v>10000</v>
      </c>
      <c r="G256" s="81">
        <f t="shared" si="23"/>
        <v>0</v>
      </c>
      <c r="H256" s="81">
        <f t="shared" si="23"/>
        <v>0</v>
      </c>
      <c r="I256" s="81"/>
      <c r="J256" s="81"/>
      <c r="K256" s="81"/>
      <c r="L256" s="81"/>
      <c r="M256" s="264">
        <f t="shared" si="18"/>
        <v>0</v>
      </c>
      <c r="N256" s="264" t="e">
        <f t="shared" si="16"/>
        <v>#DIV/0!</v>
      </c>
    </row>
    <row r="257" spans="1:14" s="228" customFormat="1" ht="12.75" hidden="1">
      <c r="A257" s="150"/>
      <c r="B257" s="113">
        <v>11</v>
      </c>
      <c r="C257" s="150" t="s">
        <v>64</v>
      </c>
      <c r="D257" s="150" t="s">
        <v>337</v>
      </c>
      <c r="E257" s="113" t="s">
        <v>297</v>
      </c>
      <c r="F257" s="83">
        <v>10000</v>
      </c>
      <c r="G257" s="83">
        <v>0</v>
      </c>
      <c r="H257" s="83">
        <v>0</v>
      </c>
      <c r="I257" s="227"/>
      <c r="J257" s="220"/>
      <c r="K257" s="220"/>
      <c r="L257" s="227"/>
      <c r="M257" s="275">
        <f t="shared" si="18"/>
        <v>0</v>
      </c>
      <c r="N257" s="264" t="e">
        <f t="shared" si="16"/>
        <v>#DIV/0!</v>
      </c>
    </row>
    <row r="258" spans="1:14" s="3" customFormat="1" ht="12.75" hidden="1">
      <c r="A258" s="148" t="s">
        <v>274</v>
      </c>
      <c r="B258" s="113" t="s">
        <v>462</v>
      </c>
      <c r="C258" s="148" t="s">
        <v>276</v>
      </c>
      <c r="D258" s="148" t="s">
        <v>221</v>
      </c>
      <c r="E258" s="99" t="s">
        <v>275</v>
      </c>
      <c r="F258" s="81">
        <f>SUM(F260)</f>
        <v>5000</v>
      </c>
      <c r="G258" s="81">
        <f>SUM(G260)</f>
        <v>0</v>
      </c>
      <c r="H258" s="81">
        <f>SUM(H260)</f>
        <v>0</v>
      </c>
      <c r="I258" s="151"/>
      <c r="J258" s="151"/>
      <c r="K258" s="151"/>
      <c r="L258" s="151"/>
      <c r="M258" s="264">
        <f t="shared" si="18"/>
        <v>0</v>
      </c>
      <c r="N258" s="264" t="e">
        <f t="shared" si="16"/>
        <v>#DIV/0!</v>
      </c>
    </row>
    <row r="259" spans="1:14" s="260" customFormat="1" ht="12.75" hidden="1">
      <c r="A259" s="148"/>
      <c r="B259" s="99">
        <v>11</v>
      </c>
      <c r="C259" s="150"/>
      <c r="D259" s="148"/>
      <c r="E259" s="99" t="s">
        <v>551</v>
      </c>
      <c r="F259" s="81">
        <v>5000</v>
      </c>
      <c r="G259" s="81">
        <v>5000</v>
      </c>
      <c r="H259" s="81">
        <v>0</v>
      </c>
      <c r="I259" s="268"/>
      <c r="J259" s="268"/>
      <c r="K259" s="268"/>
      <c r="L259" s="268"/>
      <c r="M259" s="264">
        <f t="shared" si="18"/>
        <v>0</v>
      </c>
      <c r="N259" s="264">
        <f t="shared" si="16"/>
        <v>0</v>
      </c>
    </row>
    <row r="260" spans="1:14" s="3" customFormat="1" ht="12.75" hidden="1">
      <c r="A260" s="148"/>
      <c r="B260" s="113"/>
      <c r="C260" s="148" t="s">
        <v>276</v>
      </c>
      <c r="D260" s="148" t="s">
        <v>1</v>
      </c>
      <c r="E260" s="99" t="s">
        <v>3</v>
      </c>
      <c r="F260" s="81">
        <f>SUM(F261,F264)</f>
        <v>5000</v>
      </c>
      <c r="G260" s="81">
        <f>SUM(G261,G264)</f>
        <v>0</v>
      </c>
      <c r="H260" s="81">
        <f>SUM(H261,H264)</f>
        <v>0</v>
      </c>
      <c r="I260" s="81"/>
      <c r="J260" s="81"/>
      <c r="K260" s="81"/>
      <c r="L260" s="81"/>
      <c r="M260" s="264">
        <f t="shared" si="18"/>
        <v>0</v>
      </c>
      <c r="N260" s="264" t="e">
        <f t="shared" si="16"/>
        <v>#DIV/0!</v>
      </c>
    </row>
    <row r="261" spans="1:14" s="3" customFormat="1" ht="12.75" hidden="1">
      <c r="A261" s="148"/>
      <c r="B261" s="113"/>
      <c r="C261" s="148" t="s">
        <v>276</v>
      </c>
      <c r="D261" s="148" t="s">
        <v>169</v>
      </c>
      <c r="E261" s="99" t="s">
        <v>4</v>
      </c>
      <c r="F261" s="81">
        <f aca="true" t="shared" si="24" ref="F261:H262">SUM(F262)</f>
        <v>5000</v>
      </c>
      <c r="G261" s="81">
        <f t="shared" si="24"/>
        <v>0</v>
      </c>
      <c r="H261" s="81">
        <f t="shared" si="24"/>
        <v>0</v>
      </c>
      <c r="I261" s="81"/>
      <c r="J261" s="81"/>
      <c r="K261" s="81"/>
      <c r="L261" s="81"/>
      <c r="M261" s="264">
        <f t="shared" si="18"/>
        <v>0</v>
      </c>
      <c r="N261" s="264" t="e">
        <f t="shared" si="16"/>
        <v>#DIV/0!</v>
      </c>
    </row>
    <row r="262" spans="1:14" s="3" customFormat="1" ht="12.75" hidden="1">
      <c r="A262" s="148"/>
      <c r="B262" s="224"/>
      <c r="C262" s="148" t="s">
        <v>276</v>
      </c>
      <c r="D262" s="148" t="s">
        <v>172</v>
      </c>
      <c r="E262" s="99" t="s">
        <v>8</v>
      </c>
      <c r="F262" s="81">
        <f>SUM(F263)</f>
        <v>5000</v>
      </c>
      <c r="G262" s="81">
        <f t="shared" si="24"/>
        <v>0</v>
      </c>
      <c r="H262" s="81">
        <f t="shared" si="24"/>
        <v>0</v>
      </c>
      <c r="I262" s="81"/>
      <c r="J262" s="81"/>
      <c r="K262" s="81"/>
      <c r="L262" s="81"/>
      <c r="M262" s="264">
        <f t="shared" si="18"/>
        <v>0</v>
      </c>
      <c r="N262" s="264" t="e">
        <f t="shared" si="16"/>
        <v>#DIV/0!</v>
      </c>
    </row>
    <row r="263" spans="1:14" s="228" customFormat="1" ht="12.75" hidden="1">
      <c r="A263" s="150"/>
      <c r="B263" s="113"/>
      <c r="C263" s="150" t="s">
        <v>276</v>
      </c>
      <c r="D263" s="150" t="s">
        <v>338</v>
      </c>
      <c r="E263" s="113" t="s">
        <v>310</v>
      </c>
      <c r="F263" s="83">
        <v>5000</v>
      </c>
      <c r="G263" s="83">
        <v>0</v>
      </c>
      <c r="H263" s="83">
        <v>0</v>
      </c>
      <c r="I263" s="227"/>
      <c r="J263" s="220"/>
      <c r="K263" s="220"/>
      <c r="L263" s="227"/>
      <c r="M263" s="275">
        <f t="shared" si="18"/>
        <v>0</v>
      </c>
      <c r="N263" s="264" t="e">
        <f t="shared" si="16"/>
        <v>#DIV/0!</v>
      </c>
    </row>
    <row r="264" spans="1:14" s="3" customFormat="1" ht="12.75" hidden="1">
      <c r="A264" s="148"/>
      <c r="B264" s="113"/>
      <c r="C264" s="148" t="s">
        <v>276</v>
      </c>
      <c r="D264" s="148" t="s">
        <v>272</v>
      </c>
      <c r="E264" s="99" t="s">
        <v>28</v>
      </c>
      <c r="F264" s="81">
        <f aca="true" t="shared" si="25" ref="F264:H265">SUM(F265)</f>
        <v>0</v>
      </c>
      <c r="G264" s="81">
        <f t="shared" si="25"/>
        <v>0</v>
      </c>
      <c r="H264" s="81">
        <f t="shared" si="25"/>
        <v>0</v>
      </c>
      <c r="I264" s="81"/>
      <c r="J264" s="81"/>
      <c r="K264" s="81"/>
      <c r="L264" s="81"/>
      <c r="M264" s="264" t="e">
        <f t="shared" si="18"/>
        <v>#DIV/0!</v>
      </c>
      <c r="N264" s="264" t="e">
        <f t="shared" si="16"/>
        <v>#DIV/0!</v>
      </c>
    </row>
    <row r="265" spans="1:14" s="3" customFormat="1" ht="12.75" hidden="1">
      <c r="A265" s="148"/>
      <c r="B265" s="224"/>
      <c r="C265" s="148" t="s">
        <v>276</v>
      </c>
      <c r="D265" s="148" t="s">
        <v>273</v>
      </c>
      <c r="E265" s="99" t="s">
        <v>48</v>
      </c>
      <c r="F265" s="81">
        <f>SUM(F266)</f>
        <v>0</v>
      </c>
      <c r="G265" s="81">
        <f t="shared" si="25"/>
        <v>0</v>
      </c>
      <c r="H265" s="81">
        <f t="shared" si="25"/>
        <v>0</v>
      </c>
      <c r="I265" s="81"/>
      <c r="J265" s="81"/>
      <c r="K265" s="81"/>
      <c r="L265" s="81"/>
      <c r="M265" s="264" t="e">
        <f t="shared" si="18"/>
        <v>#DIV/0!</v>
      </c>
      <c r="N265" s="264" t="e">
        <f t="shared" si="16"/>
        <v>#DIV/0!</v>
      </c>
    </row>
    <row r="266" spans="1:14" s="4" customFormat="1" ht="12.75" hidden="1">
      <c r="A266" s="150"/>
      <c r="B266" s="113"/>
      <c r="C266" s="150" t="s">
        <v>276</v>
      </c>
      <c r="D266" s="150" t="s">
        <v>337</v>
      </c>
      <c r="E266" s="113" t="s">
        <v>297</v>
      </c>
      <c r="F266" s="83"/>
      <c r="G266" s="83"/>
      <c r="H266" s="83"/>
      <c r="I266" s="83"/>
      <c r="J266" s="84"/>
      <c r="K266" s="84"/>
      <c r="L266" s="83"/>
      <c r="M266" s="264" t="e">
        <f t="shared" si="18"/>
        <v>#DIV/0!</v>
      </c>
      <c r="N266" s="264" t="e">
        <f t="shared" si="16"/>
        <v>#DIV/0!</v>
      </c>
    </row>
    <row r="267" spans="1:14" ht="24" customHeight="1">
      <c r="A267" s="164" t="s">
        <v>629</v>
      </c>
      <c r="B267" s="135"/>
      <c r="C267" s="166"/>
      <c r="D267" s="178" t="s">
        <v>637</v>
      </c>
      <c r="E267" s="178"/>
      <c r="F267" s="195">
        <f>SUM(F269,F393,F458)</f>
        <v>24490500</v>
      </c>
      <c r="G267" s="195">
        <f>SUM(G269,G393,G458)</f>
        <v>1958000</v>
      </c>
      <c r="H267" s="195">
        <f>SUM(H269,H393,H458)</f>
        <v>1791032.0899999999</v>
      </c>
      <c r="I267" s="79"/>
      <c r="J267" s="79"/>
      <c r="K267" s="79"/>
      <c r="L267" s="79"/>
      <c r="M267" s="264">
        <f t="shared" si="18"/>
        <v>0</v>
      </c>
      <c r="N267" s="264">
        <f aca="true" t="shared" si="26" ref="N267:N330">+H267/G267*100</f>
        <v>91.4725275791624</v>
      </c>
    </row>
    <row r="268" spans="1:14" ht="12.75" hidden="1">
      <c r="A268" s="164" t="s">
        <v>62</v>
      </c>
      <c r="B268" s="135"/>
      <c r="C268" s="166" t="s">
        <v>62</v>
      </c>
      <c r="D268" s="178" t="s">
        <v>65</v>
      </c>
      <c r="E268" s="178"/>
      <c r="F268" s="195"/>
      <c r="G268" s="195"/>
      <c r="H268" s="195"/>
      <c r="I268" s="79"/>
      <c r="J268" s="79"/>
      <c r="K268" s="79"/>
      <c r="L268" s="79"/>
      <c r="M268" s="264" t="e">
        <f t="shared" si="18"/>
        <v>#DIV/0!</v>
      </c>
      <c r="N268" s="264" t="e">
        <f t="shared" si="26"/>
        <v>#DIV/0!</v>
      </c>
    </row>
    <row r="269" spans="1:14" ht="22.5" hidden="1">
      <c r="A269" s="165" t="s">
        <v>136</v>
      </c>
      <c r="B269" s="135"/>
      <c r="C269" s="166"/>
      <c r="D269" s="296" t="s">
        <v>240</v>
      </c>
      <c r="E269" s="100" t="s">
        <v>241</v>
      </c>
      <c r="F269" s="297">
        <f>SUM(F270,F287,F315,F332,F340,F362,F376,F382,)</f>
        <v>1202000</v>
      </c>
      <c r="G269" s="297">
        <f>SUM(G270,G287,G315,G332,G340,G362,G376,G382,)</f>
        <v>992000</v>
      </c>
      <c r="H269" s="297">
        <f>SUM(H270,H287,H315,H332,H340,H362,H376,H382,)</f>
        <v>852181.4299999999</v>
      </c>
      <c r="I269" s="159"/>
      <c r="J269" s="159"/>
      <c r="K269" s="159"/>
      <c r="L269" s="159"/>
      <c r="M269" s="264">
        <f t="shared" si="18"/>
        <v>0</v>
      </c>
      <c r="N269" s="264">
        <f t="shared" si="26"/>
        <v>85.90538608870966</v>
      </c>
    </row>
    <row r="270" spans="1:14" ht="12.75" hidden="1">
      <c r="A270" s="164" t="s">
        <v>137</v>
      </c>
      <c r="B270" s="135"/>
      <c r="C270" s="164" t="s">
        <v>66</v>
      </c>
      <c r="D270" s="178" t="s">
        <v>221</v>
      </c>
      <c r="E270" s="178" t="s">
        <v>36</v>
      </c>
      <c r="F270" s="195">
        <f>SUM(F276,F283)</f>
        <v>403500</v>
      </c>
      <c r="G270" s="195">
        <f>SUM(G276,G283)</f>
        <v>248500</v>
      </c>
      <c r="H270" s="195">
        <f>SUM(H276,H283)</f>
        <v>161222</v>
      </c>
      <c r="I270" s="147"/>
      <c r="J270" s="147"/>
      <c r="K270" s="147"/>
      <c r="L270" s="147"/>
      <c r="M270" s="264">
        <f t="shared" si="18"/>
        <v>0</v>
      </c>
      <c r="N270" s="264">
        <f t="shared" si="26"/>
        <v>64.87806841046277</v>
      </c>
    </row>
    <row r="271" spans="1:14" ht="12.75" hidden="1">
      <c r="A271" s="164"/>
      <c r="B271" s="135" t="s">
        <v>463</v>
      </c>
      <c r="C271" s="166"/>
      <c r="D271" s="178"/>
      <c r="E271" s="178" t="s">
        <v>37</v>
      </c>
      <c r="F271" s="195"/>
      <c r="G271" s="195"/>
      <c r="H271" s="195"/>
      <c r="I271" s="147"/>
      <c r="J271" s="147"/>
      <c r="K271" s="147"/>
      <c r="L271" s="147"/>
      <c r="M271" s="264" t="e">
        <f t="shared" si="18"/>
        <v>#DIV/0!</v>
      </c>
      <c r="N271" s="264" t="e">
        <f t="shared" si="26"/>
        <v>#DIV/0!</v>
      </c>
    </row>
    <row r="272" spans="1:14" s="259" customFormat="1" ht="12.75" hidden="1">
      <c r="A272" s="164"/>
      <c r="B272" s="177">
        <v>11</v>
      </c>
      <c r="C272" s="166"/>
      <c r="D272" s="178"/>
      <c r="E272" s="178" t="s">
        <v>551</v>
      </c>
      <c r="F272" s="195">
        <v>10000</v>
      </c>
      <c r="G272" s="195">
        <v>10000</v>
      </c>
      <c r="H272" s="195">
        <v>7793.57</v>
      </c>
      <c r="I272" s="267"/>
      <c r="J272" s="267"/>
      <c r="K272" s="267"/>
      <c r="L272" s="267"/>
      <c r="M272" s="264">
        <f t="shared" si="18"/>
        <v>0</v>
      </c>
      <c r="N272" s="264">
        <f t="shared" si="26"/>
        <v>77.9357</v>
      </c>
    </row>
    <row r="273" spans="1:14" s="259" customFormat="1" ht="12.75" hidden="1">
      <c r="A273" s="164"/>
      <c r="B273" s="177">
        <v>431</v>
      </c>
      <c r="C273" s="166"/>
      <c r="D273" s="178"/>
      <c r="E273" s="178" t="s">
        <v>558</v>
      </c>
      <c r="F273" s="195">
        <v>223500</v>
      </c>
      <c r="G273" s="195">
        <v>98500</v>
      </c>
      <c r="H273" s="195">
        <v>81465</v>
      </c>
      <c r="I273" s="267"/>
      <c r="J273" s="267"/>
      <c r="K273" s="267"/>
      <c r="L273" s="267"/>
      <c r="M273" s="264">
        <f t="shared" si="18"/>
        <v>0</v>
      </c>
      <c r="N273" s="264">
        <f t="shared" si="26"/>
        <v>82.70558375634518</v>
      </c>
    </row>
    <row r="274" spans="1:14" s="259" customFormat="1" ht="12.75" hidden="1">
      <c r="A274" s="164"/>
      <c r="B274" s="177">
        <v>435</v>
      </c>
      <c r="C274" s="166"/>
      <c r="D274" s="178"/>
      <c r="E274" s="178" t="s">
        <v>559</v>
      </c>
      <c r="F274" s="195">
        <v>150000</v>
      </c>
      <c r="G274" s="195">
        <v>140000</v>
      </c>
      <c r="H274" s="195">
        <v>71963</v>
      </c>
      <c r="I274" s="267"/>
      <c r="J274" s="267"/>
      <c r="K274" s="267"/>
      <c r="L274" s="267"/>
      <c r="M274" s="264">
        <f t="shared" si="18"/>
        <v>0</v>
      </c>
      <c r="N274" s="264">
        <f t="shared" si="26"/>
        <v>51.40214285714285</v>
      </c>
    </row>
    <row r="275" spans="1:14" s="259" customFormat="1" ht="12.75" hidden="1">
      <c r="A275" s="164"/>
      <c r="B275" s="177">
        <v>437</v>
      </c>
      <c r="C275" s="166"/>
      <c r="D275" s="178"/>
      <c r="E275" s="178" t="s">
        <v>560</v>
      </c>
      <c r="F275" s="195">
        <v>20000</v>
      </c>
      <c r="G275" s="195">
        <v>0</v>
      </c>
      <c r="H275" s="195">
        <v>0</v>
      </c>
      <c r="I275" s="267"/>
      <c r="J275" s="267"/>
      <c r="K275" s="267"/>
      <c r="L275" s="267"/>
      <c r="M275" s="264">
        <f t="shared" si="18"/>
        <v>0</v>
      </c>
      <c r="N275" s="264" t="e">
        <f t="shared" si="26"/>
        <v>#DIV/0!</v>
      </c>
    </row>
    <row r="276" spans="1:14" s="2" customFormat="1" ht="12.75" hidden="1">
      <c r="A276" s="148"/>
      <c r="B276" s="113"/>
      <c r="C276" s="148" t="s">
        <v>66</v>
      </c>
      <c r="D276" s="99">
        <v>3</v>
      </c>
      <c r="E276" s="100" t="s">
        <v>3</v>
      </c>
      <c r="F276" s="81">
        <f>SUM(F277,)</f>
        <v>403500</v>
      </c>
      <c r="G276" s="81">
        <f>SUM(G277,)</f>
        <v>248500</v>
      </c>
      <c r="H276" s="81">
        <f>SUM(H277,)</f>
        <v>161222</v>
      </c>
      <c r="I276" s="81"/>
      <c r="J276" s="81"/>
      <c r="K276" s="81"/>
      <c r="L276" s="81"/>
      <c r="M276" s="264">
        <f t="shared" si="18"/>
        <v>0</v>
      </c>
      <c r="N276" s="264">
        <f t="shared" si="26"/>
        <v>64.87806841046277</v>
      </c>
    </row>
    <row r="277" spans="1:14" s="2" customFormat="1" ht="12.75" hidden="1">
      <c r="A277" s="148"/>
      <c r="B277" s="224"/>
      <c r="C277" s="148" t="s">
        <v>66</v>
      </c>
      <c r="D277" s="99">
        <v>32</v>
      </c>
      <c r="E277" s="100" t="s">
        <v>4</v>
      </c>
      <c r="F277" s="81">
        <f>SUM(F278,F280)</f>
        <v>403500</v>
      </c>
      <c r="G277" s="81">
        <f>SUM(G278,G280)</f>
        <v>248500</v>
      </c>
      <c r="H277" s="81">
        <f>SUM(H278,H280)</f>
        <v>161222</v>
      </c>
      <c r="I277" s="81"/>
      <c r="J277" s="81"/>
      <c r="K277" s="81"/>
      <c r="L277" s="81"/>
      <c r="M277" s="264">
        <f t="shared" si="18"/>
        <v>0</v>
      </c>
      <c r="N277" s="264">
        <f t="shared" si="26"/>
        <v>64.87806841046277</v>
      </c>
    </row>
    <row r="278" spans="1:14" s="2" customFormat="1" ht="12.75" hidden="1">
      <c r="A278" s="148"/>
      <c r="B278" s="224"/>
      <c r="C278" s="148" t="s">
        <v>66</v>
      </c>
      <c r="D278" s="99">
        <v>322</v>
      </c>
      <c r="E278" s="100" t="s">
        <v>45</v>
      </c>
      <c r="F278" s="81">
        <f>SUM(F279)</f>
        <v>20000</v>
      </c>
      <c r="G278" s="81">
        <f>SUM(G279)</f>
        <v>20000</v>
      </c>
      <c r="H278" s="81">
        <f>SUM(H279)</f>
        <v>12519</v>
      </c>
      <c r="I278" s="81"/>
      <c r="J278" s="81"/>
      <c r="K278" s="81"/>
      <c r="L278" s="81"/>
      <c r="M278" s="264">
        <f aca="true" t="shared" si="27" ref="M278:M344">+I278/F278*100</f>
        <v>0</v>
      </c>
      <c r="N278" s="264">
        <f t="shared" si="26"/>
        <v>62.595</v>
      </c>
    </row>
    <row r="279" spans="1:14" s="4" customFormat="1" ht="22.5" hidden="1">
      <c r="A279" s="150"/>
      <c r="B279" s="113" t="s">
        <v>600</v>
      </c>
      <c r="C279" s="150" t="s">
        <v>66</v>
      </c>
      <c r="D279" s="113">
        <v>3224</v>
      </c>
      <c r="E279" s="114" t="s">
        <v>293</v>
      </c>
      <c r="F279" s="83">
        <v>20000</v>
      </c>
      <c r="G279" s="83">
        <v>20000</v>
      </c>
      <c r="H279" s="83">
        <v>12519</v>
      </c>
      <c r="I279" s="83"/>
      <c r="J279" s="84"/>
      <c r="K279" s="84"/>
      <c r="L279" s="83"/>
      <c r="M279" s="264">
        <f t="shared" si="27"/>
        <v>0</v>
      </c>
      <c r="N279" s="264">
        <f t="shared" si="26"/>
        <v>62.595</v>
      </c>
    </row>
    <row r="280" spans="1:14" s="3" customFormat="1" ht="12.75" hidden="1">
      <c r="A280" s="148"/>
      <c r="B280" s="224"/>
      <c r="C280" s="148" t="s">
        <v>66</v>
      </c>
      <c r="D280" s="99">
        <v>323</v>
      </c>
      <c r="E280" s="100" t="s">
        <v>41</v>
      </c>
      <c r="F280" s="81">
        <f>SUM(F281:F282)</f>
        <v>383500</v>
      </c>
      <c r="G280" s="81">
        <f>SUM(G281:G282)</f>
        <v>228500</v>
      </c>
      <c r="H280" s="81">
        <f>SUM(H281:H282)</f>
        <v>148703</v>
      </c>
      <c r="I280" s="81"/>
      <c r="J280" s="81"/>
      <c r="K280" s="81"/>
      <c r="L280" s="81"/>
      <c r="M280" s="264">
        <f t="shared" si="27"/>
        <v>0</v>
      </c>
      <c r="N280" s="264">
        <f t="shared" si="26"/>
        <v>65.07789934354486</v>
      </c>
    </row>
    <row r="281" spans="1:14" s="228" customFormat="1" ht="22.5" hidden="1">
      <c r="A281" s="150"/>
      <c r="B281" s="113" t="s">
        <v>601</v>
      </c>
      <c r="C281" s="150" t="s">
        <v>66</v>
      </c>
      <c r="D281" s="113">
        <v>3232</v>
      </c>
      <c r="E281" s="114" t="s">
        <v>318</v>
      </c>
      <c r="F281" s="83">
        <v>378500</v>
      </c>
      <c r="G281" s="83">
        <v>228500</v>
      </c>
      <c r="H281" s="83">
        <v>148703</v>
      </c>
      <c r="I281" s="227"/>
      <c r="J281" s="220"/>
      <c r="K281" s="220"/>
      <c r="L281" s="227"/>
      <c r="M281" s="275">
        <f t="shared" si="27"/>
        <v>0</v>
      </c>
      <c r="N281" s="264">
        <f t="shared" si="26"/>
        <v>65.07789934354486</v>
      </c>
    </row>
    <row r="282" spans="1:14" s="228" customFormat="1" ht="22.5" hidden="1">
      <c r="A282" s="150"/>
      <c r="B282" s="113"/>
      <c r="C282" s="150" t="s">
        <v>66</v>
      </c>
      <c r="D282" s="113">
        <v>3236</v>
      </c>
      <c r="E282" s="114" t="s">
        <v>401</v>
      </c>
      <c r="F282" s="83">
        <v>5000</v>
      </c>
      <c r="G282" s="83">
        <v>0</v>
      </c>
      <c r="H282" s="83"/>
      <c r="I282" s="227"/>
      <c r="J282" s="220"/>
      <c r="K282" s="220"/>
      <c r="L282" s="227"/>
      <c r="M282" s="275">
        <f t="shared" si="27"/>
        <v>0</v>
      </c>
      <c r="N282" s="264" t="e">
        <f t="shared" si="26"/>
        <v>#DIV/0!</v>
      </c>
    </row>
    <row r="283" spans="1:14" s="3" customFormat="1" ht="12.75" hidden="1">
      <c r="A283" s="148"/>
      <c r="B283" s="113"/>
      <c r="C283" s="148" t="s">
        <v>66</v>
      </c>
      <c r="D283" s="99">
        <v>4</v>
      </c>
      <c r="E283" s="100" t="s">
        <v>11</v>
      </c>
      <c r="F283" s="81">
        <f>SUM(F284,)</f>
        <v>0</v>
      </c>
      <c r="G283" s="81">
        <f>SUM(G284,)</f>
        <v>0</v>
      </c>
      <c r="H283" s="81">
        <f>SUM(H284,)</f>
        <v>0</v>
      </c>
      <c r="I283" s="81"/>
      <c r="J283" s="81"/>
      <c r="K283" s="81"/>
      <c r="L283" s="81"/>
      <c r="M283" s="264" t="e">
        <f t="shared" si="27"/>
        <v>#DIV/0!</v>
      </c>
      <c r="N283" s="264" t="e">
        <f t="shared" si="26"/>
        <v>#DIV/0!</v>
      </c>
    </row>
    <row r="284" spans="1:14" s="3" customFormat="1" ht="12.75" hidden="1">
      <c r="A284" s="148"/>
      <c r="B284" s="113"/>
      <c r="C284" s="148" t="s">
        <v>66</v>
      </c>
      <c r="D284" s="99">
        <v>42</v>
      </c>
      <c r="E284" s="100" t="s">
        <v>112</v>
      </c>
      <c r="F284" s="81">
        <f aca="true" t="shared" si="28" ref="F284:H285">SUM(F285)</f>
        <v>0</v>
      </c>
      <c r="G284" s="81">
        <f t="shared" si="28"/>
        <v>0</v>
      </c>
      <c r="H284" s="81">
        <f t="shared" si="28"/>
        <v>0</v>
      </c>
      <c r="I284" s="81"/>
      <c r="J284" s="81"/>
      <c r="K284" s="81"/>
      <c r="L284" s="81"/>
      <c r="M284" s="264" t="e">
        <f t="shared" si="27"/>
        <v>#DIV/0!</v>
      </c>
      <c r="N284" s="264" t="e">
        <f t="shared" si="26"/>
        <v>#DIV/0!</v>
      </c>
    </row>
    <row r="285" spans="1:14" s="3" customFormat="1" ht="12.75" hidden="1">
      <c r="A285" s="148"/>
      <c r="B285" s="224"/>
      <c r="C285" s="148" t="s">
        <v>66</v>
      </c>
      <c r="D285" s="99">
        <v>421</v>
      </c>
      <c r="E285" s="100" t="s">
        <v>51</v>
      </c>
      <c r="F285" s="81">
        <f>SUM(F286)</f>
        <v>0</v>
      </c>
      <c r="G285" s="81">
        <f t="shared" si="28"/>
        <v>0</v>
      </c>
      <c r="H285" s="81">
        <f t="shared" si="28"/>
        <v>0</v>
      </c>
      <c r="I285" s="81"/>
      <c r="J285" s="81"/>
      <c r="K285" s="81"/>
      <c r="L285" s="81"/>
      <c r="M285" s="264" t="e">
        <f t="shared" si="27"/>
        <v>#DIV/0!</v>
      </c>
      <c r="N285" s="264" t="e">
        <f t="shared" si="26"/>
        <v>#DIV/0!</v>
      </c>
    </row>
    <row r="286" spans="1:14" s="4" customFormat="1" ht="12.75" hidden="1">
      <c r="A286" s="150"/>
      <c r="B286" s="113"/>
      <c r="C286" s="150" t="s">
        <v>66</v>
      </c>
      <c r="D286" s="113">
        <v>4213</v>
      </c>
      <c r="E286" s="114" t="s">
        <v>339</v>
      </c>
      <c r="F286" s="83">
        <v>0</v>
      </c>
      <c r="G286" s="83">
        <v>0</v>
      </c>
      <c r="H286" s="83">
        <v>0</v>
      </c>
      <c r="I286" s="83"/>
      <c r="J286" s="84"/>
      <c r="K286" s="84"/>
      <c r="L286" s="83"/>
      <c r="M286" s="264" t="e">
        <f t="shared" si="27"/>
        <v>#DIV/0!</v>
      </c>
      <c r="N286" s="264" t="e">
        <f t="shared" si="26"/>
        <v>#DIV/0!</v>
      </c>
    </row>
    <row r="287" spans="1:14" ht="22.5" hidden="1">
      <c r="A287" s="165" t="s">
        <v>138</v>
      </c>
      <c r="B287" s="298" t="s">
        <v>464</v>
      </c>
      <c r="C287" s="165" t="s">
        <v>67</v>
      </c>
      <c r="D287" s="296" t="s">
        <v>221</v>
      </c>
      <c r="E287" s="100" t="s">
        <v>242</v>
      </c>
      <c r="F287" s="297">
        <f>SUM(F291,F311)</f>
        <v>482500</v>
      </c>
      <c r="G287" s="297">
        <f>SUM(G291,G311)</f>
        <v>519000</v>
      </c>
      <c r="H287" s="297">
        <f>SUM(H291,H311)</f>
        <v>477518.36</v>
      </c>
      <c r="I287" s="160"/>
      <c r="J287" s="160"/>
      <c r="K287" s="160"/>
      <c r="L287" s="160"/>
      <c r="M287" s="264">
        <f t="shared" si="27"/>
        <v>0</v>
      </c>
      <c r="N287" s="264">
        <f t="shared" si="26"/>
        <v>92.00739113680154</v>
      </c>
    </row>
    <row r="288" spans="1:14" s="259" customFormat="1" ht="12.75" hidden="1">
      <c r="A288" s="165"/>
      <c r="B288" s="299">
        <v>11</v>
      </c>
      <c r="C288" s="300"/>
      <c r="D288" s="296"/>
      <c r="E288" s="100" t="s">
        <v>551</v>
      </c>
      <c r="F288" s="297">
        <v>129000</v>
      </c>
      <c r="G288" s="297">
        <v>189000</v>
      </c>
      <c r="H288" s="297">
        <v>149016</v>
      </c>
      <c r="I288" s="271"/>
      <c r="J288" s="271"/>
      <c r="K288" s="271"/>
      <c r="L288" s="271"/>
      <c r="M288" s="264">
        <f t="shared" si="27"/>
        <v>0</v>
      </c>
      <c r="N288" s="264">
        <f t="shared" si="26"/>
        <v>78.84444444444443</v>
      </c>
    </row>
    <row r="289" spans="1:14" s="259" customFormat="1" ht="12.75" hidden="1">
      <c r="A289" s="165"/>
      <c r="B289" s="299">
        <v>435</v>
      </c>
      <c r="C289" s="300"/>
      <c r="D289" s="296"/>
      <c r="E289" s="100" t="s">
        <v>561</v>
      </c>
      <c r="F289" s="297">
        <v>16000</v>
      </c>
      <c r="G289" s="297">
        <v>40000</v>
      </c>
      <c r="H289" s="297">
        <v>39125</v>
      </c>
      <c r="I289" s="271"/>
      <c r="J289" s="271"/>
      <c r="K289" s="271"/>
      <c r="L289" s="271"/>
      <c r="M289" s="264">
        <f t="shared" si="27"/>
        <v>0</v>
      </c>
      <c r="N289" s="264">
        <f t="shared" si="26"/>
        <v>97.8125</v>
      </c>
    </row>
    <row r="290" spans="1:14" s="259" customFormat="1" ht="12.75" hidden="1">
      <c r="A290" s="165"/>
      <c r="B290" s="299">
        <v>528</v>
      </c>
      <c r="C290" s="300"/>
      <c r="D290" s="296"/>
      <c r="E290" s="100" t="s">
        <v>554</v>
      </c>
      <c r="F290" s="297">
        <v>337500</v>
      </c>
      <c r="G290" s="297">
        <v>290000</v>
      </c>
      <c r="H290" s="297">
        <v>289377</v>
      </c>
      <c r="I290" s="271"/>
      <c r="J290" s="271"/>
      <c r="K290" s="271"/>
      <c r="L290" s="271"/>
      <c r="M290" s="264">
        <f t="shared" si="27"/>
        <v>0</v>
      </c>
      <c r="N290" s="264">
        <f t="shared" si="26"/>
        <v>99.7851724137931</v>
      </c>
    </row>
    <row r="291" spans="1:14" s="2" customFormat="1" ht="12.75" hidden="1">
      <c r="A291" s="148"/>
      <c r="B291" s="113"/>
      <c r="C291" s="148" t="s">
        <v>67</v>
      </c>
      <c r="D291" s="99">
        <v>3</v>
      </c>
      <c r="E291" s="100" t="s">
        <v>3</v>
      </c>
      <c r="F291" s="81">
        <f>SUM(F298,F292,)</f>
        <v>472500</v>
      </c>
      <c r="G291" s="81">
        <f>SUM(G298,G292,)</f>
        <v>519000</v>
      </c>
      <c r="H291" s="81">
        <f>SUM(H298,H292,)</f>
        <v>477518.36</v>
      </c>
      <c r="I291" s="81"/>
      <c r="J291" s="81"/>
      <c r="K291" s="81"/>
      <c r="L291" s="81"/>
      <c r="M291" s="264">
        <f t="shared" si="27"/>
        <v>0</v>
      </c>
      <c r="N291" s="264">
        <f t="shared" si="26"/>
        <v>92.00739113680154</v>
      </c>
    </row>
    <row r="292" spans="1:14" s="2" customFormat="1" ht="12.75" hidden="1">
      <c r="A292" s="148"/>
      <c r="B292" s="224"/>
      <c r="C292" s="148" t="s">
        <v>67</v>
      </c>
      <c r="D292" s="99">
        <v>31</v>
      </c>
      <c r="E292" s="100" t="s">
        <v>6</v>
      </c>
      <c r="F292" s="81">
        <f>SUM(F293,F295)</f>
        <v>324500</v>
      </c>
      <c r="G292" s="81">
        <f>SUM(G293,G295)</f>
        <v>382500</v>
      </c>
      <c r="H292" s="81">
        <f>SUM(H293,H295)</f>
        <v>365261</v>
      </c>
      <c r="I292" s="81"/>
      <c r="J292" s="81"/>
      <c r="K292" s="81"/>
      <c r="L292" s="81"/>
      <c r="M292" s="264">
        <f t="shared" si="27"/>
        <v>0</v>
      </c>
      <c r="N292" s="264">
        <f t="shared" si="26"/>
        <v>95.49307189542485</v>
      </c>
    </row>
    <row r="293" spans="1:14" s="2" customFormat="1" ht="12.75" hidden="1">
      <c r="A293" s="148"/>
      <c r="B293" s="224"/>
      <c r="C293" s="148" t="s">
        <v>67</v>
      </c>
      <c r="D293" s="99">
        <v>311</v>
      </c>
      <c r="E293" s="100" t="s">
        <v>104</v>
      </c>
      <c r="F293" s="81">
        <f>SUM(F294)</f>
        <v>281000</v>
      </c>
      <c r="G293" s="81">
        <f>SUM(G294)</f>
        <v>331000</v>
      </c>
      <c r="H293" s="81">
        <f>SUM(H294)</f>
        <v>318688</v>
      </c>
      <c r="I293" s="81"/>
      <c r="J293" s="81"/>
      <c r="K293" s="81"/>
      <c r="L293" s="81"/>
      <c r="M293" s="264">
        <f t="shared" si="27"/>
        <v>0</v>
      </c>
      <c r="N293" s="264">
        <f t="shared" si="26"/>
        <v>96.28036253776435</v>
      </c>
    </row>
    <row r="294" spans="1:14" s="228" customFormat="1" ht="12.75" hidden="1">
      <c r="A294" s="150"/>
      <c r="B294" s="113" t="s">
        <v>596</v>
      </c>
      <c r="C294" s="150" t="s">
        <v>67</v>
      </c>
      <c r="D294" s="113">
        <v>3111</v>
      </c>
      <c r="E294" s="114" t="s">
        <v>340</v>
      </c>
      <c r="F294" s="83">
        <v>281000</v>
      </c>
      <c r="G294" s="83">
        <v>331000</v>
      </c>
      <c r="H294" s="83">
        <v>318688</v>
      </c>
      <c r="I294" s="227"/>
      <c r="J294" s="220"/>
      <c r="K294" s="220"/>
      <c r="L294" s="227"/>
      <c r="M294" s="275">
        <f t="shared" si="27"/>
        <v>0</v>
      </c>
      <c r="N294" s="264">
        <f t="shared" si="26"/>
        <v>96.28036253776435</v>
      </c>
    </row>
    <row r="295" spans="1:14" s="2" customFormat="1" ht="12.75" hidden="1">
      <c r="A295" s="148"/>
      <c r="B295" s="224"/>
      <c r="C295" s="148" t="s">
        <v>67</v>
      </c>
      <c r="D295" s="99">
        <v>313</v>
      </c>
      <c r="E295" s="100" t="s">
        <v>43</v>
      </c>
      <c r="F295" s="81">
        <f>SUM(F296:F297)</f>
        <v>43500</v>
      </c>
      <c r="G295" s="81">
        <f>SUM(G296:G297)</f>
        <v>51500</v>
      </c>
      <c r="H295" s="81">
        <f>SUM(H296:H297)</f>
        <v>46573</v>
      </c>
      <c r="I295" s="81"/>
      <c r="J295" s="81"/>
      <c r="K295" s="81"/>
      <c r="L295" s="81"/>
      <c r="M295" s="264">
        <f t="shared" si="27"/>
        <v>0</v>
      </c>
      <c r="N295" s="264">
        <f t="shared" si="26"/>
        <v>90.43300970873787</v>
      </c>
    </row>
    <row r="296" spans="1:14" s="228" customFormat="1" ht="12.75" hidden="1">
      <c r="A296" s="150"/>
      <c r="B296" s="113" t="s">
        <v>596</v>
      </c>
      <c r="C296" s="150" t="s">
        <v>67</v>
      </c>
      <c r="D296" s="113">
        <v>3132</v>
      </c>
      <c r="E296" s="114" t="s">
        <v>287</v>
      </c>
      <c r="F296" s="83">
        <v>38000</v>
      </c>
      <c r="G296" s="83">
        <v>45000</v>
      </c>
      <c r="H296" s="83">
        <v>41970</v>
      </c>
      <c r="I296" s="227"/>
      <c r="J296" s="220"/>
      <c r="K296" s="220"/>
      <c r="L296" s="227"/>
      <c r="M296" s="275">
        <f t="shared" si="27"/>
        <v>0</v>
      </c>
      <c r="N296" s="264">
        <f t="shared" si="26"/>
        <v>93.26666666666667</v>
      </c>
    </row>
    <row r="297" spans="1:14" s="228" customFormat="1" ht="12.75" hidden="1">
      <c r="A297" s="150"/>
      <c r="B297" s="113" t="s">
        <v>596</v>
      </c>
      <c r="C297" s="150" t="s">
        <v>67</v>
      </c>
      <c r="D297" s="113">
        <v>3133</v>
      </c>
      <c r="E297" s="114" t="s">
        <v>288</v>
      </c>
      <c r="F297" s="83">
        <v>5500</v>
      </c>
      <c r="G297" s="83">
        <v>6500</v>
      </c>
      <c r="H297" s="83">
        <v>4603</v>
      </c>
      <c r="I297" s="227"/>
      <c r="J297" s="220"/>
      <c r="K297" s="220"/>
      <c r="L297" s="227"/>
      <c r="M297" s="275">
        <f t="shared" si="27"/>
        <v>0</v>
      </c>
      <c r="N297" s="264">
        <f t="shared" si="26"/>
        <v>70.81538461538462</v>
      </c>
    </row>
    <row r="298" spans="1:14" s="2" customFormat="1" ht="12.75" hidden="1">
      <c r="A298" s="148"/>
      <c r="B298" s="224"/>
      <c r="C298" s="148" t="s">
        <v>67</v>
      </c>
      <c r="D298" s="99">
        <v>32</v>
      </c>
      <c r="E298" s="100" t="s">
        <v>4</v>
      </c>
      <c r="F298" s="81">
        <f>SUM(F299,F301,F305,F309)</f>
        <v>148000</v>
      </c>
      <c r="G298" s="81">
        <f>SUM(G299,G301,G305,G309)</f>
        <v>136500</v>
      </c>
      <c r="H298" s="81">
        <f>SUM(H299,H301,H305,H309)</f>
        <v>112257.36</v>
      </c>
      <c r="I298" s="81"/>
      <c r="J298" s="81"/>
      <c r="K298" s="81"/>
      <c r="L298" s="81"/>
      <c r="M298" s="264">
        <f t="shared" si="27"/>
        <v>0</v>
      </c>
      <c r="N298" s="264">
        <f t="shared" si="26"/>
        <v>82.23982417582417</v>
      </c>
    </row>
    <row r="299" spans="1:14" s="2" customFormat="1" ht="12.75" hidden="1">
      <c r="A299" s="148"/>
      <c r="B299" s="224"/>
      <c r="C299" s="148" t="s">
        <v>67</v>
      </c>
      <c r="D299" s="99">
        <v>321</v>
      </c>
      <c r="E299" s="100" t="s">
        <v>105</v>
      </c>
      <c r="F299" s="81">
        <f>SUM(F300)</f>
        <v>23000</v>
      </c>
      <c r="G299" s="81">
        <f>SUM(G300)</f>
        <v>25000</v>
      </c>
      <c r="H299" s="81">
        <f>SUM(H300)</f>
        <v>23566</v>
      </c>
      <c r="I299" s="81"/>
      <c r="J299" s="81"/>
      <c r="K299" s="81"/>
      <c r="L299" s="81"/>
      <c r="M299" s="264">
        <f t="shared" si="27"/>
        <v>0</v>
      </c>
      <c r="N299" s="264">
        <f t="shared" si="26"/>
        <v>94.26400000000001</v>
      </c>
    </row>
    <row r="300" spans="1:14" s="228" customFormat="1" ht="12.75" hidden="1">
      <c r="A300" s="150"/>
      <c r="B300" s="113" t="s">
        <v>596</v>
      </c>
      <c r="C300" s="150" t="s">
        <v>67</v>
      </c>
      <c r="D300" s="113">
        <v>3212</v>
      </c>
      <c r="E300" s="114" t="s">
        <v>341</v>
      </c>
      <c r="F300" s="83">
        <v>23000</v>
      </c>
      <c r="G300" s="83">
        <v>25000</v>
      </c>
      <c r="H300" s="83">
        <v>23566</v>
      </c>
      <c r="I300" s="227"/>
      <c r="J300" s="220"/>
      <c r="K300" s="220"/>
      <c r="L300" s="227"/>
      <c r="M300" s="275">
        <f t="shared" si="27"/>
        <v>0</v>
      </c>
      <c r="N300" s="264">
        <f t="shared" si="26"/>
        <v>94.26400000000001</v>
      </c>
    </row>
    <row r="301" spans="1:14" s="2" customFormat="1" ht="12.75" hidden="1">
      <c r="A301" s="148"/>
      <c r="B301" s="224"/>
      <c r="C301" s="148" t="s">
        <v>67</v>
      </c>
      <c r="D301" s="99">
        <v>322</v>
      </c>
      <c r="E301" s="100" t="s">
        <v>45</v>
      </c>
      <c r="F301" s="81">
        <f>SUM(F302:F304)</f>
        <v>45000</v>
      </c>
      <c r="G301" s="81">
        <f>SUM(G302:G304)</f>
        <v>49000</v>
      </c>
      <c r="H301" s="81">
        <f>SUM(H302:H304)</f>
        <v>38999.36</v>
      </c>
      <c r="I301" s="81"/>
      <c r="J301" s="81"/>
      <c r="K301" s="81"/>
      <c r="L301" s="81"/>
      <c r="M301" s="264">
        <f t="shared" si="27"/>
        <v>0</v>
      </c>
      <c r="N301" s="264">
        <f t="shared" si="26"/>
        <v>79.5905306122449</v>
      </c>
    </row>
    <row r="302" spans="1:14" s="228" customFormat="1" ht="12.75" hidden="1">
      <c r="A302" s="150"/>
      <c r="B302" s="113">
        <v>11</v>
      </c>
      <c r="C302" s="150" t="s">
        <v>67</v>
      </c>
      <c r="D302" s="113">
        <v>3223</v>
      </c>
      <c r="E302" s="114" t="s">
        <v>292</v>
      </c>
      <c r="F302" s="83">
        <v>25000</v>
      </c>
      <c r="G302" s="83">
        <v>29000</v>
      </c>
      <c r="H302" s="83">
        <v>27984.36</v>
      </c>
      <c r="I302" s="227"/>
      <c r="J302" s="220"/>
      <c r="K302" s="220"/>
      <c r="L302" s="227"/>
      <c r="M302" s="275">
        <f t="shared" si="27"/>
        <v>0</v>
      </c>
      <c r="N302" s="264">
        <f t="shared" si="26"/>
        <v>96.49779310344829</v>
      </c>
    </row>
    <row r="303" spans="1:14" s="4" customFormat="1" ht="12.75" hidden="1">
      <c r="A303" s="150"/>
      <c r="B303" s="113">
        <v>11</v>
      </c>
      <c r="C303" s="150" t="s">
        <v>67</v>
      </c>
      <c r="D303" s="113">
        <v>3224</v>
      </c>
      <c r="E303" s="114" t="s">
        <v>342</v>
      </c>
      <c r="F303" s="83">
        <v>15000</v>
      </c>
      <c r="G303" s="83">
        <v>15000</v>
      </c>
      <c r="H303" s="83">
        <v>10375</v>
      </c>
      <c r="I303" s="83"/>
      <c r="J303" s="84"/>
      <c r="K303" s="84"/>
      <c r="L303" s="83"/>
      <c r="M303" s="264">
        <f t="shared" si="27"/>
        <v>0</v>
      </c>
      <c r="N303" s="264">
        <f t="shared" si="26"/>
        <v>69.16666666666667</v>
      </c>
    </row>
    <row r="304" spans="1:14" s="4" customFormat="1" ht="12.75" hidden="1">
      <c r="A304" s="150"/>
      <c r="B304" s="113">
        <v>11</v>
      </c>
      <c r="C304" s="150" t="s">
        <v>67</v>
      </c>
      <c r="D304" s="113">
        <v>3225</v>
      </c>
      <c r="E304" s="114" t="s">
        <v>370</v>
      </c>
      <c r="F304" s="83">
        <v>5000</v>
      </c>
      <c r="G304" s="83">
        <v>5000</v>
      </c>
      <c r="H304" s="83">
        <v>640</v>
      </c>
      <c r="I304" s="83"/>
      <c r="J304" s="84"/>
      <c r="K304" s="84"/>
      <c r="L304" s="83"/>
      <c r="M304" s="264">
        <f t="shared" si="27"/>
        <v>0</v>
      </c>
      <c r="N304" s="264">
        <f t="shared" si="26"/>
        <v>12.8</v>
      </c>
    </row>
    <row r="305" spans="1:14" s="2" customFormat="1" ht="12.75" hidden="1">
      <c r="A305" s="148"/>
      <c r="B305" s="224">
        <v>11</v>
      </c>
      <c r="C305" s="148" t="s">
        <v>67</v>
      </c>
      <c r="D305" s="99">
        <v>323</v>
      </c>
      <c r="E305" s="100" t="s">
        <v>41</v>
      </c>
      <c r="F305" s="81">
        <f>SUM(F306:F308)</f>
        <v>78000</v>
      </c>
      <c r="G305" s="81">
        <f>SUM(G306:G308)</f>
        <v>60500</v>
      </c>
      <c r="H305" s="81">
        <f>SUM(H306:H308)</f>
        <v>47975</v>
      </c>
      <c r="I305" s="81"/>
      <c r="J305" s="81"/>
      <c r="K305" s="81"/>
      <c r="L305" s="81"/>
      <c r="M305" s="264">
        <f t="shared" si="27"/>
        <v>0</v>
      </c>
      <c r="N305" s="264">
        <f t="shared" si="26"/>
        <v>79.29752066115702</v>
      </c>
    </row>
    <row r="306" spans="1:14" s="228" customFormat="1" ht="12.75" hidden="1">
      <c r="A306" s="150"/>
      <c r="B306" s="286" t="s">
        <v>597</v>
      </c>
      <c r="C306" s="150" t="s">
        <v>67</v>
      </c>
      <c r="D306" s="113">
        <v>3232</v>
      </c>
      <c r="E306" s="114" t="s">
        <v>318</v>
      </c>
      <c r="F306" s="83">
        <v>76000</v>
      </c>
      <c r="G306" s="83">
        <v>41000</v>
      </c>
      <c r="H306" s="83">
        <v>29062</v>
      </c>
      <c r="I306" s="227"/>
      <c r="J306" s="220"/>
      <c r="K306" s="220"/>
      <c r="L306" s="227"/>
      <c r="M306" s="275">
        <f t="shared" si="27"/>
        <v>0</v>
      </c>
      <c r="N306" s="264">
        <f t="shared" si="26"/>
        <v>70.88292682926829</v>
      </c>
    </row>
    <row r="307" spans="1:14" s="228" customFormat="1" ht="12.75" hidden="1">
      <c r="A307" s="150"/>
      <c r="B307" s="113">
        <v>435</v>
      </c>
      <c r="C307" s="150" t="s">
        <v>67</v>
      </c>
      <c r="D307" s="113">
        <v>3235</v>
      </c>
      <c r="E307" s="114" t="s">
        <v>306</v>
      </c>
      <c r="F307" s="83">
        <v>0</v>
      </c>
      <c r="G307" s="83">
        <v>17500</v>
      </c>
      <c r="H307" s="83">
        <v>17500</v>
      </c>
      <c r="I307" s="227"/>
      <c r="J307" s="220"/>
      <c r="K307" s="220"/>
      <c r="L307" s="227"/>
      <c r="M307" s="275"/>
      <c r="N307" s="264">
        <f t="shared" si="26"/>
        <v>100</v>
      </c>
    </row>
    <row r="308" spans="1:14" s="4" customFormat="1" ht="12.75" hidden="1">
      <c r="A308" s="150"/>
      <c r="B308" s="113">
        <v>11</v>
      </c>
      <c r="C308" s="150" t="s">
        <v>67</v>
      </c>
      <c r="D308" s="113">
        <v>3239</v>
      </c>
      <c r="E308" s="114" t="s">
        <v>402</v>
      </c>
      <c r="F308" s="83">
        <v>2000</v>
      </c>
      <c r="G308" s="83">
        <v>2000</v>
      </c>
      <c r="H308" s="83">
        <v>1413</v>
      </c>
      <c r="I308" s="83"/>
      <c r="J308" s="84"/>
      <c r="K308" s="84"/>
      <c r="L308" s="83"/>
      <c r="M308" s="264">
        <f t="shared" si="27"/>
        <v>0</v>
      </c>
      <c r="N308" s="264">
        <f t="shared" si="26"/>
        <v>70.65</v>
      </c>
    </row>
    <row r="309" spans="1:14" s="2" customFormat="1" ht="12.75" hidden="1">
      <c r="A309" s="148"/>
      <c r="B309" s="99"/>
      <c r="C309" s="148" t="s">
        <v>67</v>
      </c>
      <c r="D309" s="99">
        <v>329</v>
      </c>
      <c r="E309" s="100" t="s">
        <v>8</v>
      </c>
      <c r="F309" s="81">
        <f>SUM(F310)</f>
        <v>2000</v>
      </c>
      <c r="G309" s="81">
        <f>SUM(G310)</f>
        <v>2000</v>
      </c>
      <c r="H309" s="81">
        <f>SUM(H310)</f>
        <v>1717</v>
      </c>
      <c r="I309" s="81"/>
      <c r="J309" s="81"/>
      <c r="K309" s="81"/>
      <c r="L309" s="81"/>
      <c r="M309" s="264">
        <f t="shared" si="27"/>
        <v>0</v>
      </c>
      <c r="N309" s="264">
        <f t="shared" si="26"/>
        <v>85.85000000000001</v>
      </c>
    </row>
    <row r="310" spans="1:14" s="228" customFormat="1" ht="12.75" hidden="1">
      <c r="A310" s="150"/>
      <c r="B310" s="113">
        <v>11</v>
      </c>
      <c r="C310" s="150" t="s">
        <v>67</v>
      </c>
      <c r="D310" s="113">
        <v>3292</v>
      </c>
      <c r="E310" s="114" t="s">
        <v>403</v>
      </c>
      <c r="F310" s="83">
        <v>2000</v>
      </c>
      <c r="G310" s="83">
        <v>2000</v>
      </c>
      <c r="H310" s="83">
        <v>1717</v>
      </c>
      <c r="I310" s="83"/>
      <c r="J310" s="84"/>
      <c r="K310" s="84"/>
      <c r="L310" s="83"/>
      <c r="M310" s="264">
        <f t="shared" si="27"/>
        <v>0</v>
      </c>
      <c r="N310" s="264">
        <f t="shared" si="26"/>
        <v>85.85000000000001</v>
      </c>
    </row>
    <row r="311" spans="1:14" s="3" customFormat="1" ht="12.75" hidden="1">
      <c r="A311" s="148"/>
      <c r="B311" s="113"/>
      <c r="C311" s="148" t="s">
        <v>67</v>
      </c>
      <c r="D311" s="99">
        <v>4</v>
      </c>
      <c r="E311" s="100" t="s">
        <v>11</v>
      </c>
      <c r="F311" s="81">
        <f aca="true" t="shared" si="29" ref="F311:H313">SUM(F312)</f>
        <v>10000</v>
      </c>
      <c r="G311" s="81">
        <f t="shared" si="29"/>
        <v>0</v>
      </c>
      <c r="H311" s="81">
        <f t="shared" si="29"/>
        <v>0</v>
      </c>
      <c r="I311" s="81"/>
      <c r="J311" s="81"/>
      <c r="K311" s="81"/>
      <c r="L311" s="81"/>
      <c r="M311" s="264">
        <f t="shared" si="27"/>
        <v>0</v>
      </c>
      <c r="N311" s="264" t="e">
        <f t="shared" si="26"/>
        <v>#DIV/0!</v>
      </c>
    </row>
    <row r="312" spans="1:14" s="3" customFormat="1" ht="24" customHeight="1" hidden="1">
      <c r="A312" s="148"/>
      <c r="B312" s="224"/>
      <c r="C312" s="148" t="s">
        <v>67</v>
      </c>
      <c r="D312" s="99">
        <v>42</v>
      </c>
      <c r="E312" s="100" t="s">
        <v>113</v>
      </c>
      <c r="F312" s="81">
        <f t="shared" si="29"/>
        <v>10000</v>
      </c>
      <c r="G312" s="81">
        <f t="shared" si="29"/>
        <v>0</v>
      </c>
      <c r="H312" s="81">
        <f t="shared" si="29"/>
        <v>0</v>
      </c>
      <c r="I312" s="81"/>
      <c r="J312" s="81"/>
      <c r="K312" s="81"/>
      <c r="L312" s="81"/>
      <c r="M312" s="264">
        <f t="shared" si="27"/>
        <v>0</v>
      </c>
      <c r="N312" s="264" t="e">
        <f t="shared" si="26"/>
        <v>#DIV/0!</v>
      </c>
    </row>
    <row r="313" spans="1:14" s="3" customFormat="1" ht="12.75" hidden="1">
      <c r="A313" s="148"/>
      <c r="B313" s="224"/>
      <c r="C313" s="148" t="s">
        <v>67</v>
      </c>
      <c r="D313" s="99">
        <v>422</v>
      </c>
      <c r="E313" s="100" t="s">
        <v>39</v>
      </c>
      <c r="F313" s="81">
        <f>SUM(F314)</f>
        <v>10000</v>
      </c>
      <c r="G313" s="81">
        <f t="shared" si="29"/>
        <v>0</v>
      </c>
      <c r="H313" s="81">
        <f t="shared" si="29"/>
        <v>0</v>
      </c>
      <c r="I313" s="81"/>
      <c r="J313" s="81"/>
      <c r="K313" s="81"/>
      <c r="L313" s="81"/>
      <c r="M313" s="264">
        <f t="shared" si="27"/>
        <v>0</v>
      </c>
      <c r="N313" s="264" t="e">
        <f t="shared" si="26"/>
        <v>#DIV/0!</v>
      </c>
    </row>
    <row r="314" spans="1:14" s="228" customFormat="1" ht="12.75" hidden="1">
      <c r="A314" s="150"/>
      <c r="B314" s="113"/>
      <c r="C314" s="150" t="s">
        <v>67</v>
      </c>
      <c r="D314" s="113">
        <v>4227</v>
      </c>
      <c r="E314" s="114" t="s">
        <v>343</v>
      </c>
      <c r="F314" s="83">
        <v>10000</v>
      </c>
      <c r="G314" s="83">
        <v>0</v>
      </c>
      <c r="H314" s="83">
        <v>0</v>
      </c>
      <c r="I314" s="227"/>
      <c r="J314" s="220"/>
      <c r="K314" s="220"/>
      <c r="L314" s="227"/>
      <c r="M314" s="275">
        <f t="shared" si="27"/>
        <v>0</v>
      </c>
      <c r="N314" s="264" t="e">
        <f t="shared" si="26"/>
        <v>#DIV/0!</v>
      </c>
    </row>
    <row r="315" spans="1:14" ht="12.75" hidden="1">
      <c r="A315" s="164" t="s">
        <v>139</v>
      </c>
      <c r="B315" s="135" t="s">
        <v>465</v>
      </c>
      <c r="C315" s="164" t="s">
        <v>68</v>
      </c>
      <c r="D315" s="178" t="s">
        <v>221</v>
      </c>
      <c r="E315" s="178" t="s">
        <v>243</v>
      </c>
      <c r="F315" s="195">
        <f>SUM(F319,F328)</f>
        <v>138000</v>
      </c>
      <c r="G315" s="195">
        <f>SUM(G319,G328)</f>
        <v>138000</v>
      </c>
      <c r="H315" s="195">
        <f>SUM(H319,H328)</f>
        <v>134037.35</v>
      </c>
      <c r="I315" s="147"/>
      <c r="J315" s="147"/>
      <c r="K315" s="147"/>
      <c r="L315" s="147"/>
      <c r="M315" s="264">
        <f t="shared" si="27"/>
        <v>0</v>
      </c>
      <c r="N315" s="264">
        <f t="shared" si="26"/>
        <v>97.12851449275362</v>
      </c>
    </row>
    <row r="316" spans="1:14" s="259" customFormat="1" ht="12.75" hidden="1">
      <c r="A316" s="164"/>
      <c r="B316" s="177">
        <v>11</v>
      </c>
      <c r="C316" s="166"/>
      <c r="D316" s="178"/>
      <c r="E316" s="178" t="s">
        <v>551</v>
      </c>
      <c r="F316" s="195">
        <v>88000</v>
      </c>
      <c r="G316" s="195">
        <v>6000</v>
      </c>
      <c r="H316" s="195">
        <v>6375</v>
      </c>
      <c r="I316" s="267"/>
      <c r="J316" s="267"/>
      <c r="K316" s="267"/>
      <c r="L316" s="267"/>
      <c r="M316" s="264">
        <f t="shared" si="27"/>
        <v>0</v>
      </c>
      <c r="N316" s="264">
        <f t="shared" si="26"/>
        <v>106.25</v>
      </c>
    </row>
    <row r="317" spans="1:14" s="259" customFormat="1" ht="12.75" hidden="1">
      <c r="A317" s="164"/>
      <c r="B317" s="177">
        <v>433</v>
      </c>
      <c r="C317" s="166"/>
      <c r="D317" s="178"/>
      <c r="E317" s="178" t="s">
        <v>557</v>
      </c>
      <c r="F317" s="195">
        <v>50000</v>
      </c>
      <c r="G317" s="195">
        <v>70000</v>
      </c>
      <c r="H317" s="195">
        <v>68279.6</v>
      </c>
      <c r="I317" s="267"/>
      <c r="J317" s="267"/>
      <c r="K317" s="267"/>
      <c r="L317" s="267"/>
      <c r="M317" s="264">
        <f t="shared" si="27"/>
        <v>0</v>
      </c>
      <c r="N317" s="264">
        <f t="shared" si="26"/>
        <v>97.54228571428573</v>
      </c>
    </row>
    <row r="318" spans="1:14" s="259" customFormat="1" ht="12.75" hidden="1">
      <c r="A318" s="164"/>
      <c r="B318" s="177">
        <v>435</v>
      </c>
      <c r="C318" s="166"/>
      <c r="D318" s="178"/>
      <c r="E318" s="178" t="s">
        <v>559</v>
      </c>
      <c r="F318" s="195"/>
      <c r="G318" s="195">
        <v>62000</v>
      </c>
      <c r="H318" s="195">
        <v>59382.98</v>
      </c>
      <c r="I318" s="267"/>
      <c r="J318" s="267"/>
      <c r="K318" s="267"/>
      <c r="L318" s="267"/>
      <c r="M318" s="264"/>
      <c r="N318" s="264">
        <f t="shared" si="26"/>
        <v>95.779</v>
      </c>
    </row>
    <row r="319" spans="1:14" s="2" customFormat="1" ht="12.75" hidden="1">
      <c r="A319" s="148"/>
      <c r="B319" s="113"/>
      <c r="C319" s="148" t="s">
        <v>68</v>
      </c>
      <c r="D319" s="99">
        <v>3</v>
      </c>
      <c r="E319" s="100" t="s">
        <v>3</v>
      </c>
      <c r="F319" s="81">
        <f>SUM(F320)</f>
        <v>138000</v>
      </c>
      <c r="G319" s="81">
        <f>SUM(G320)</f>
        <v>138000</v>
      </c>
      <c r="H319" s="81">
        <f>SUM(H320)</f>
        <v>134037.35</v>
      </c>
      <c r="I319" s="81"/>
      <c r="J319" s="81"/>
      <c r="K319" s="81"/>
      <c r="L319" s="81"/>
      <c r="M319" s="264">
        <f t="shared" si="27"/>
        <v>0</v>
      </c>
      <c r="N319" s="264">
        <f t="shared" si="26"/>
        <v>97.12851449275362</v>
      </c>
    </row>
    <row r="320" spans="1:14" s="2" customFormat="1" ht="12.75" hidden="1">
      <c r="A320" s="148"/>
      <c r="B320" s="224"/>
      <c r="C320" s="148" t="s">
        <v>68</v>
      </c>
      <c r="D320" s="99">
        <v>32</v>
      </c>
      <c r="E320" s="100" t="s">
        <v>4</v>
      </c>
      <c r="F320" s="81">
        <f>SUM(F321,F324)</f>
        <v>138000</v>
      </c>
      <c r="G320" s="81">
        <f>SUM(G321,G324)</f>
        <v>138000</v>
      </c>
      <c r="H320" s="81">
        <f>SUM(H321,H324)</f>
        <v>134037.35</v>
      </c>
      <c r="I320" s="81"/>
      <c r="J320" s="81"/>
      <c r="K320" s="81"/>
      <c r="L320" s="81"/>
      <c r="M320" s="264">
        <f t="shared" si="27"/>
        <v>0</v>
      </c>
      <c r="N320" s="264">
        <f t="shared" si="26"/>
        <v>97.12851449275362</v>
      </c>
    </row>
    <row r="321" spans="1:14" s="2" customFormat="1" ht="12.75" hidden="1">
      <c r="A321" s="148"/>
      <c r="B321" s="224"/>
      <c r="C321" s="148" t="s">
        <v>68</v>
      </c>
      <c r="D321" s="99">
        <v>322</v>
      </c>
      <c r="E321" s="100" t="s">
        <v>45</v>
      </c>
      <c r="F321" s="81">
        <f>SUM(F322:F323)</f>
        <v>60000</v>
      </c>
      <c r="G321" s="81">
        <f>SUM(G322:G323)</f>
        <v>60000</v>
      </c>
      <c r="H321" s="81">
        <f>SUM(H322:H323)</f>
        <v>60224</v>
      </c>
      <c r="I321" s="81"/>
      <c r="J321" s="81"/>
      <c r="K321" s="81"/>
      <c r="L321" s="81"/>
      <c r="M321" s="264">
        <f t="shared" si="27"/>
        <v>0</v>
      </c>
      <c r="N321" s="264">
        <f t="shared" si="26"/>
        <v>100.37333333333333</v>
      </c>
    </row>
    <row r="322" spans="1:14" s="4" customFormat="1" ht="22.5" hidden="1">
      <c r="A322" s="150"/>
      <c r="B322" s="113" t="s">
        <v>602</v>
      </c>
      <c r="C322" s="150" t="s">
        <v>68</v>
      </c>
      <c r="D322" s="113">
        <v>3223</v>
      </c>
      <c r="E322" s="114" t="s">
        <v>292</v>
      </c>
      <c r="F322" s="83">
        <v>60000</v>
      </c>
      <c r="G322" s="83">
        <v>60000</v>
      </c>
      <c r="H322" s="83">
        <v>60224</v>
      </c>
      <c r="I322" s="83"/>
      <c r="J322" s="84"/>
      <c r="K322" s="84"/>
      <c r="L322" s="83"/>
      <c r="M322" s="264">
        <f t="shared" si="27"/>
        <v>0</v>
      </c>
      <c r="N322" s="264">
        <f t="shared" si="26"/>
        <v>100.37333333333333</v>
      </c>
    </row>
    <row r="323" spans="1:14" s="4" customFormat="1" ht="12.75" hidden="1">
      <c r="A323" s="150"/>
      <c r="B323" s="113"/>
      <c r="C323" s="150" t="s">
        <v>68</v>
      </c>
      <c r="D323" s="113">
        <v>3224</v>
      </c>
      <c r="E323" s="114" t="s">
        <v>293</v>
      </c>
      <c r="F323" s="83"/>
      <c r="G323" s="83"/>
      <c r="H323" s="83"/>
      <c r="I323" s="83"/>
      <c r="J323" s="84"/>
      <c r="K323" s="84"/>
      <c r="L323" s="83"/>
      <c r="M323" s="264" t="e">
        <f t="shared" si="27"/>
        <v>#DIV/0!</v>
      </c>
      <c r="N323" s="264" t="e">
        <f t="shared" si="26"/>
        <v>#DIV/0!</v>
      </c>
    </row>
    <row r="324" spans="1:14" s="3" customFormat="1" ht="12.75" hidden="1">
      <c r="A324" s="148"/>
      <c r="B324" s="224"/>
      <c r="C324" s="148" t="s">
        <v>68</v>
      </c>
      <c r="D324" s="99">
        <v>323</v>
      </c>
      <c r="E324" s="100" t="s">
        <v>41</v>
      </c>
      <c r="F324" s="81">
        <f>SUM(F325:F327)</f>
        <v>78000</v>
      </c>
      <c r="G324" s="81">
        <f>SUM(G325:G327)</f>
        <v>78000</v>
      </c>
      <c r="H324" s="81">
        <f>SUM(H325:H327)</f>
        <v>73813.35</v>
      </c>
      <c r="I324" s="81"/>
      <c r="J324" s="81"/>
      <c r="K324" s="81"/>
      <c r="L324" s="81"/>
      <c r="M324" s="264">
        <f t="shared" si="27"/>
        <v>0</v>
      </c>
      <c r="N324" s="264">
        <f t="shared" si="26"/>
        <v>94.63250000000001</v>
      </c>
    </row>
    <row r="325" spans="1:14" s="4" customFormat="1" ht="12.75" hidden="1">
      <c r="A325" s="150"/>
      <c r="B325" s="113">
        <v>435</v>
      </c>
      <c r="C325" s="150" t="s">
        <v>68</v>
      </c>
      <c r="D325" s="113">
        <v>3232</v>
      </c>
      <c r="E325" s="114" t="s">
        <v>318</v>
      </c>
      <c r="F325" s="83">
        <v>60000</v>
      </c>
      <c r="G325" s="83">
        <v>60000</v>
      </c>
      <c r="H325" s="83">
        <v>57453.75</v>
      </c>
      <c r="I325" s="83"/>
      <c r="J325" s="84"/>
      <c r="K325" s="84"/>
      <c r="L325" s="83"/>
      <c r="M325" s="264">
        <f t="shared" si="27"/>
        <v>0</v>
      </c>
      <c r="N325" s="264">
        <f t="shared" si="26"/>
        <v>95.75625</v>
      </c>
    </row>
    <row r="326" spans="1:14" s="4" customFormat="1" ht="12.75" hidden="1">
      <c r="A326" s="150"/>
      <c r="B326" s="113">
        <v>433</v>
      </c>
      <c r="C326" s="150" t="s">
        <v>68</v>
      </c>
      <c r="D326" s="113">
        <v>3235</v>
      </c>
      <c r="E326" s="114" t="s">
        <v>306</v>
      </c>
      <c r="F326" s="83">
        <v>18000</v>
      </c>
      <c r="G326" s="83">
        <v>18000</v>
      </c>
      <c r="H326" s="83">
        <v>16359.6</v>
      </c>
      <c r="I326" s="83"/>
      <c r="J326" s="84"/>
      <c r="K326" s="84"/>
      <c r="L326" s="83"/>
      <c r="M326" s="264">
        <f t="shared" si="27"/>
        <v>0</v>
      </c>
      <c r="N326" s="264">
        <f t="shared" si="26"/>
        <v>90.88666666666667</v>
      </c>
    </row>
    <row r="327" spans="1:14" s="4" customFormat="1" ht="12.75" hidden="1">
      <c r="A327" s="150"/>
      <c r="B327" s="113"/>
      <c r="C327" s="150" t="s">
        <v>68</v>
      </c>
      <c r="D327" s="113">
        <v>3232</v>
      </c>
      <c r="E327" s="114" t="s">
        <v>344</v>
      </c>
      <c r="F327" s="83"/>
      <c r="G327" s="83"/>
      <c r="H327" s="83"/>
      <c r="I327" s="83"/>
      <c r="J327" s="84"/>
      <c r="K327" s="84"/>
      <c r="L327" s="83"/>
      <c r="M327" s="264" t="e">
        <f t="shared" si="27"/>
        <v>#DIV/0!</v>
      </c>
      <c r="N327" s="264" t="e">
        <f t="shared" si="26"/>
        <v>#DIV/0!</v>
      </c>
    </row>
    <row r="328" spans="1:14" s="3" customFormat="1" ht="24" customHeight="1" hidden="1">
      <c r="A328" s="148"/>
      <c r="B328" s="113"/>
      <c r="C328" s="148" t="s">
        <v>68</v>
      </c>
      <c r="D328" s="99">
        <v>4</v>
      </c>
      <c r="E328" s="100" t="s">
        <v>11</v>
      </c>
      <c r="F328" s="81">
        <f aca="true" t="shared" si="30" ref="F328:H330">SUM(F329)</f>
        <v>0</v>
      </c>
      <c r="G328" s="81">
        <f t="shared" si="30"/>
        <v>0</v>
      </c>
      <c r="H328" s="81">
        <f t="shared" si="30"/>
        <v>0</v>
      </c>
      <c r="I328" s="81"/>
      <c r="J328" s="81"/>
      <c r="K328" s="81"/>
      <c r="L328" s="81"/>
      <c r="M328" s="264" t="e">
        <f t="shared" si="27"/>
        <v>#DIV/0!</v>
      </c>
      <c r="N328" s="264" t="e">
        <f t="shared" si="26"/>
        <v>#DIV/0!</v>
      </c>
    </row>
    <row r="329" spans="1:14" s="3" customFormat="1" ht="24" customHeight="1" hidden="1">
      <c r="A329" s="148"/>
      <c r="B329" s="113"/>
      <c r="C329" s="148" t="s">
        <v>68</v>
      </c>
      <c r="D329" s="99">
        <v>42</v>
      </c>
      <c r="E329" s="100" t="s">
        <v>113</v>
      </c>
      <c r="F329" s="81">
        <f t="shared" si="30"/>
        <v>0</v>
      </c>
      <c r="G329" s="81">
        <f t="shared" si="30"/>
        <v>0</v>
      </c>
      <c r="H329" s="81">
        <f t="shared" si="30"/>
        <v>0</v>
      </c>
      <c r="I329" s="81"/>
      <c r="J329" s="81"/>
      <c r="K329" s="81"/>
      <c r="L329" s="81"/>
      <c r="M329" s="264" t="e">
        <f t="shared" si="27"/>
        <v>#DIV/0!</v>
      </c>
      <c r="N329" s="264" t="e">
        <f t="shared" si="26"/>
        <v>#DIV/0!</v>
      </c>
    </row>
    <row r="330" spans="1:14" s="3" customFormat="1" ht="24" customHeight="1" hidden="1">
      <c r="A330" s="148"/>
      <c r="B330" s="113"/>
      <c r="C330" s="148" t="s">
        <v>68</v>
      </c>
      <c r="D330" s="99">
        <v>421</v>
      </c>
      <c r="E330" s="100" t="s">
        <v>51</v>
      </c>
      <c r="F330" s="81">
        <f t="shared" si="30"/>
        <v>0</v>
      </c>
      <c r="G330" s="81">
        <f t="shared" si="30"/>
        <v>0</v>
      </c>
      <c r="H330" s="81">
        <f t="shared" si="30"/>
        <v>0</v>
      </c>
      <c r="I330" s="81"/>
      <c r="J330" s="81"/>
      <c r="K330" s="81"/>
      <c r="L330" s="81"/>
      <c r="M330" s="264" t="e">
        <f t="shared" si="27"/>
        <v>#DIV/0!</v>
      </c>
      <c r="N330" s="264" t="e">
        <f t="shared" si="26"/>
        <v>#DIV/0!</v>
      </c>
    </row>
    <row r="331" spans="1:14" s="4" customFormat="1" ht="24" customHeight="1" hidden="1">
      <c r="A331" s="150"/>
      <c r="B331" s="113"/>
      <c r="C331" s="150" t="s">
        <v>68</v>
      </c>
      <c r="D331" s="113">
        <v>4214</v>
      </c>
      <c r="E331" s="114" t="s">
        <v>348</v>
      </c>
      <c r="F331" s="83">
        <v>0</v>
      </c>
      <c r="G331" s="83">
        <v>0</v>
      </c>
      <c r="H331" s="83">
        <v>0</v>
      </c>
      <c r="I331" s="83"/>
      <c r="J331" s="84"/>
      <c r="K331" s="84"/>
      <c r="L331" s="83"/>
      <c r="M331" s="264" t="e">
        <f t="shared" si="27"/>
        <v>#DIV/0!</v>
      </c>
      <c r="N331" s="264" t="e">
        <f aca="true" t="shared" si="31" ref="N331:N394">+H331/G331*100</f>
        <v>#DIV/0!</v>
      </c>
    </row>
    <row r="332" spans="1:14" ht="12.75" hidden="1">
      <c r="A332" s="164" t="s">
        <v>140</v>
      </c>
      <c r="B332" s="135" t="s">
        <v>466</v>
      </c>
      <c r="C332" s="164" t="s">
        <v>69</v>
      </c>
      <c r="D332" s="178" t="s">
        <v>221</v>
      </c>
      <c r="E332" s="178" t="s">
        <v>244</v>
      </c>
      <c r="F332" s="195">
        <f>SUM(F335)</f>
        <v>4000</v>
      </c>
      <c r="G332" s="195">
        <f>SUM(G335)</f>
        <v>4000</v>
      </c>
      <c r="H332" s="195">
        <f>SUM(H335)</f>
        <v>3293.97</v>
      </c>
      <c r="I332" s="147"/>
      <c r="J332" s="147"/>
      <c r="K332" s="147"/>
      <c r="L332" s="147"/>
      <c r="M332" s="264">
        <f t="shared" si="27"/>
        <v>0</v>
      </c>
      <c r="N332" s="264">
        <f t="shared" si="31"/>
        <v>82.34925</v>
      </c>
    </row>
    <row r="333" spans="1:14" s="259" customFormat="1" ht="12.75" hidden="1">
      <c r="A333" s="164"/>
      <c r="B333" s="177">
        <v>436</v>
      </c>
      <c r="C333" s="166"/>
      <c r="D333" s="178"/>
      <c r="E333" s="178" t="s">
        <v>562</v>
      </c>
      <c r="F333" s="195">
        <v>4000</v>
      </c>
      <c r="G333" s="195">
        <v>2000</v>
      </c>
      <c r="H333" s="195">
        <v>1762.66</v>
      </c>
      <c r="I333" s="267"/>
      <c r="J333" s="267"/>
      <c r="K333" s="267"/>
      <c r="L333" s="267"/>
      <c r="M333" s="264">
        <f t="shared" si="27"/>
        <v>0</v>
      </c>
      <c r="N333" s="264">
        <f t="shared" si="31"/>
        <v>88.13300000000001</v>
      </c>
    </row>
    <row r="334" spans="1:14" s="259" customFormat="1" ht="12.75" hidden="1">
      <c r="A334" s="164"/>
      <c r="B334" s="177">
        <v>11</v>
      </c>
      <c r="C334" s="166"/>
      <c r="D334" s="178"/>
      <c r="E334" s="178" t="s">
        <v>551</v>
      </c>
      <c r="F334" s="195"/>
      <c r="G334" s="195">
        <v>2000</v>
      </c>
      <c r="H334" s="195">
        <v>1531.31</v>
      </c>
      <c r="I334" s="267"/>
      <c r="J334" s="267"/>
      <c r="K334" s="267"/>
      <c r="L334" s="267"/>
      <c r="M334" s="264"/>
      <c r="N334" s="264">
        <f t="shared" si="31"/>
        <v>76.5655</v>
      </c>
    </row>
    <row r="335" spans="1:14" s="2" customFormat="1" ht="12.75" hidden="1">
      <c r="A335" s="148"/>
      <c r="B335" s="113"/>
      <c r="C335" s="148" t="s">
        <v>69</v>
      </c>
      <c r="D335" s="99">
        <v>3</v>
      </c>
      <c r="E335" s="100" t="s">
        <v>3</v>
      </c>
      <c r="F335" s="81">
        <f aca="true" t="shared" si="32" ref="F335:H336">SUM(F336)</f>
        <v>4000</v>
      </c>
      <c r="G335" s="81">
        <f t="shared" si="32"/>
        <v>4000</v>
      </c>
      <c r="H335" s="81">
        <f t="shared" si="32"/>
        <v>3293.97</v>
      </c>
      <c r="I335" s="81"/>
      <c r="J335" s="81"/>
      <c r="K335" s="81"/>
      <c r="L335" s="81"/>
      <c r="M335" s="264">
        <f t="shared" si="27"/>
        <v>0</v>
      </c>
      <c r="N335" s="264">
        <f t="shared" si="31"/>
        <v>82.34925</v>
      </c>
    </row>
    <row r="336" spans="1:14" s="2" customFormat="1" ht="12.75" hidden="1">
      <c r="A336" s="148"/>
      <c r="B336" s="113"/>
      <c r="C336" s="148" t="s">
        <v>69</v>
      </c>
      <c r="D336" s="99">
        <v>32</v>
      </c>
      <c r="E336" s="100" t="s">
        <v>4</v>
      </c>
      <c r="F336" s="81">
        <f>SUM(F337)</f>
        <v>4000</v>
      </c>
      <c r="G336" s="81">
        <f t="shared" si="32"/>
        <v>4000</v>
      </c>
      <c r="H336" s="81">
        <f t="shared" si="32"/>
        <v>3293.97</v>
      </c>
      <c r="I336" s="81"/>
      <c r="J336" s="81"/>
      <c r="K336" s="81"/>
      <c r="L336" s="81"/>
      <c r="M336" s="264">
        <f t="shared" si="27"/>
        <v>0</v>
      </c>
      <c r="N336" s="264">
        <f t="shared" si="31"/>
        <v>82.34925</v>
      </c>
    </row>
    <row r="337" spans="1:14" s="2" customFormat="1" ht="12.75" hidden="1">
      <c r="A337" s="148"/>
      <c r="B337" s="224"/>
      <c r="C337" s="148" t="s">
        <v>69</v>
      </c>
      <c r="D337" s="99">
        <v>323</v>
      </c>
      <c r="E337" s="100" t="s">
        <v>41</v>
      </c>
      <c r="F337" s="81">
        <f>SUM(F338:F339)</f>
        <v>4000</v>
      </c>
      <c r="G337" s="81">
        <f>SUM(G338:G339)</f>
        <v>4000</v>
      </c>
      <c r="H337" s="81">
        <f>SUM(H338:H339)</f>
        <v>3293.97</v>
      </c>
      <c r="I337" s="81"/>
      <c r="J337" s="81"/>
      <c r="K337" s="81"/>
      <c r="L337" s="81"/>
      <c r="M337" s="264">
        <f t="shared" si="27"/>
        <v>0</v>
      </c>
      <c r="N337" s="264">
        <f t="shared" si="31"/>
        <v>82.34925</v>
      </c>
    </row>
    <row r="338" spans="1:14" s="4" customFormat="1" ht="12.75" hidden="1">
      <c r="A338" s="150"/>
      <c r="B338" s="113"/>
      <c r="C338" s="150" t="s">
        <v>69</v>
      </c>
      <c r="D338" s="113">
        <v>3232</v>
      </c>
      <c r="E338" s="114" t="s">
        <v>345</v>
      </c>
      <c r="F338" s="83"/>
      <c r="G338" s="83"/>
      <c r="H338" s="83"/>
      <c r="I338" s="83"/>
      <c r="J338" s="84"/>
      <c r="K338" s="84"/>
      <c r="L338" s="83"/>
      <c r="M338" s="264" t="e">
        <f t="shared" si="27"/>
        <v>#DIV/0!</v>
      </c>
      <c r="N338" s="264" t="e">
        <f t="shared" si="31"/>
        <v>#DIV/0!</v>
      </c>
    </row>
    <row r="339" spans="1:14" s="4" customFormat="1" ht="12.75" hidden="1">
      <c r="A339" s="150"/>
      <c r="B339" s="113" t="s">
        <v>603</v>
      </c>
      <c r="C339" s="150" t="s">
        <v>69</v>
      </c>
      <c r="D339" s="113">
        <v>3234</v>
      </c>
      <c r="E339" s="114" t="s">
        <v>512</v>
      </c>
      <c r="F339" s="83">
        <v>4000</v>
      </c>
      <c r="G339" s="83">
        <v>4000</v>
      </c>
      <c r="H339" s="83">
        <v>3293.97</v>
      </c>
      <c r="I339" s="83"/>
      <c r="J339" s="84"/>
      <c r="K339" s="84"/>
      <c r="L339" s="83"/>
      <c r="M339" s="264">
        <f t="shared" si="27"/>
        <v>0</v>
      </c>
      <c r="N339" s="264">
        <f t="shared" si="31"/>
        <v>82.34925</v>
      </c>
    </row>
    <row r="340" spans="1:14" s="3" customFormat="1" ht="12.75" hidden="1">
      <c r="A340" s="148" t="s">
        <v>141</v>
      </c>
      <c r="B340" s="113" t="s">
        <v>467</v>
      </c>
      <c r="C340" s="148" t="s">
        <v>70</v>
      </c>
      <c r="D340" s="99" t="s">
        <v>245</v>
      </c>
      <c r="E340" s="100" t="s">
        <v>22</v>
      </c>
      <c r="F340" s="81">
        <f>SUM(F344,F356)</f>
        <v>52000</v>
      </c>
      <c r="G340" s="81">
        <f>SUM(G344,G356)</f>
        <v>12500</v>
      </c>
      <c r="H340" s="81">
        <f>SUM(H344,H356)</f>
        <v>10455</v>
      </c>
      <c r="I340" s="153"/>
      <c r="J340" s="153"/>
      <c r="K340" s="153"/>
      <c r="L340" s="153"/>
      <c r="M340" s="264">
        <f t="shared" si="27"/>
        <v>0</v>
      </c>
      <c r="N340" s="264">
        <f t="shared" si="31"/>
        <v>83.64</v>
      </c>
    </row>
    <row r="341" spans="1:14" s="260" customFormat="1" ht="12.75" hidden="1">
      <c r="A341" s="148"/>
      <c r="B341" s="99">
        <v>11</v>
      </c>
      <c r="C341" s="150"/>
      <c r="D341" s="99"/>
      <c r="E341" s="100" t="s">
        <v>551</v>
      </c>
      <c r="F341" s="81">
        <v>42500</v>
      </c>
      <c r="G341" s="81">
        <v>3000</v>
      </c>
      <c r="H341" s="81">
        <v>1280</v>
      </c>
      <c r="I341" s="268"/>
      <c r="J341" s="272"/>
      <c r="K341" s="272"/>
      <c r="L341" s="268"/>
      <c r="M341" s="264">
        <f t="shared" si="27"/>
        <v>0</v>
      </c>
      <c r="N341" s="264">
        <f t="shared" si="31"/>
        <v>42.66666666666667</v>
      </c>
    </row>
    <row r="342" spans="1:14" s="260" customFormat="1" ht="12.75" hidden="1">
      <c r="A342" s="148"/>
      <c r="B342" s="99">
        <v>435</v>
      </c>
      <c r="C342" s="150"/>
      <c r="D342" s="99"/>
      <c r="E342" s="100" t="s">
        <v>559</v>
      </c>
      <c r="F342" s="81">
        <v>4500</v>
      </c>
      <c r="G342" s="81">
        <v>9500</v>
      </c>
      <c r="H342" s="81">
        <v>9175</v>
      </c>
      <c r="I342" s="268"/>
      <c r="J342" s="272"/>
      <c r="K342" s="272"/>
      <c r="L342" s="268"/>
      <c r="M342" s="264">
        <f t="shared" si="27"/>
        <v>0</v>
      </c>
      <c r="N342" s="264">
        <f t="shared" si="31"/>
        <v>96.57894736842105</v>
      </c>
    </row>
    <row r="343" spans="1:14" s="260" customFormat="1" ht="12.75" hidden="1">
      <c r="A343" s="148"/>
      <c r="B343" s="99">
        <v>438</v>
      </c>
      <c r="C343" s="150"/>
      <c r="D343" s="99"/>
      <c r="E343" s="100" t="s">
        <v>563</v>
      </c>
      <c r="F343" s="81">
        <v>5000</v>
      </c>
      <c r="G343" s="81">
        <v>0</v>
      </c>
      <c r="H343" s="81">
        <v>0</v>
      </c>
      <c r="I343" s="268"/>
      <c r="J343" s="272"/>
      <c r="K343" s="272"/>
      <c r="L343" s="268"/>
      <c r="M343" s="264">
        <f t="shared" si="27"/>
        <v>0</v>
      </c>
      <c r="N343" s="264" t="e">
        <f t="shared" si="31"/>
        <v>#DIV/0!</v>
      </c>
    </row>
    <row r="344" spans="1:14" s="3" customFormat="1" ht="12.75" hidden="1">
      <c r="A344" s="148"/>
      <c r="B344" s="113"/>
      <c r="C344" s="148" t="s">
        <v>70</v>
      </c>
      <c r="D344" s="99">
        <v>3</v>
      </c>
      <c r="E344" s="100" t="s">
        <v>3</v>
      </c>
      <c r="F344" s="81">
        <f>SUM(F345,F353)</f>
        <v>52000</v>
      </c>
      <c r="G344" s="81">
        <f>SUM(G345,G353)</f>
        <v>12500</v>
      </c>
      <c r="H344" s="81">
        <f>SUM(H345,H353)</f>
        <v>10455</v>
      </c>
      <c r="I344" s="81"/>
      <c r="J344" s="81"/>
      <c r="K344" s="81"/>
      <c r="L344" s="81"/>
      <c r="M344" s="264">
        <f t="shared" si="27"/>
        <v>0</v>
      </c>
      <c r="N344" s="264">
        <f t="shared" si="31"/>
        <v>83.64</v>
      </c>
    </row>
    <row r="345" spans="1:14" s="3" customFormat="1" ht="12.75" hidden="1">
      <c r="A345" s="148"/>
      <c r="B345" s="224"/>
      <c r="C345" s="148" t="s">
        <v>70</v>
      </c>
      <c r="D345" s="99">
        <v>32</v>
      </c>
      <c r="E345" s="100" t="s">
        <v>4</v>
      </c>
      <c r="F345" s="81">
        <f>SUM(F346,F349)</f>
        <v>52000</v>
      </c>
      <c r="G345" s="81">
        <f>SUM(G346,G349)</f>
        <v>12500</v>
      </c>
      <c r="H345" s="81">
        <f>SUM(H346,H349)</f>
        <v>10455</v>
      </c>
      <c r="I345" s="81"/>
      <c r="J345" s="81"/>
      <c r="K345" s="81"/>
      <c r="L345" s="81"/>
      <c r="M345" s="264">
        <f aca="true" t="shared" si="33" ref="M345:M411">+I345/F345*100</f>
        <v>0</v>
      </c>
      <c r="N345" s="264">
        <f t="shared" si="31"/>
        <v>83.64</v>
      </c>
    </row>
    <row r="346" spans="1:14" s="3" customFormat="1" ht="12.75" hidden="1">
      <c r="A346" s="148"/>
      <c r="B346" s="224"/>
      <c r="C346" s="148" t="s">
        <v>70</v>
      </c>
      <c r="D346" s="99">
        <v>322</v>
      </c>
      <c r="E346" s="100" t="s">
        <v>45</v>
      </c>
      <c r="F346" s="81">
        <f>SUM(F347:F348)</f>
        <v>7000</v>
      </c>
      <c r="G346" s="81">
        <f>SUM(G347:G348)</f>
        <v>500</v>
      </c>
      <c r="H346" s="81">
        <f>SUM(H347:H348)</f>
        <v>380</v>
      </c>
      <c r="I346" s="81"/>
      <c r="J346" s="81"/>
      <c r="K346" s="81"/>
      <c r="L346" s="81"/>
      <c r="M346" s="264">
        <f t="shared" si="33"/>
        <v>0</v>
      </c>
      <c r="N346" s="264">
        <f t="shared" si="31"/>
        <v>76</v>
      </c>
    </row>
    <row r="347" spans="1:14" s="228" customFormat="1" ht="12.75" hidden="1">
      <c r="A347" s="150"/>
      <c r="B347" s="113"/>
      <c r="C347" s="150" t="s">
        <v>70</v>
      </c>
      <c r="D347" s="113">
        <v>3223</v>
      </c>
      <c r="E347" s="114" t="s">
        <v>292</v>
      </c>
      <c r="F347" s="83">
        <v>2000</v>
      </c>
      <c r="G347" s="83">
        <v>0</v>
      </c>
      <c r="H347" s="83">
        <v>0</v>
      </c>
      <c r="I347" s="227"/>
      <c r="J347" s="220"/>
      <c r="K347" s="220"/>
      <c r="L347" s="227"/>
      <c r="M347" s="275">
        <f t="shared" si="33"/>
        <v>0</v>
      </c>
      <c r="N347" s="264" t="e">
        <f t="shared" si="31"/>
        <v>#DIV/0!</v>
      </c>
    </row>
    <row r="348" spans="1:14" s="228" customFormat="1" ht="12.75" hidden="1">
      <c r="A348" s="150"/>
      <c r="B348" s="113">
        <v>11</v>
      </c>
      <c r="C348" s="150" t="s">
        <v>70</v>
      </c>
      <c r="D348" s="113">
        <v>3224</v>
      </c>
      <c r="E348" s="114" t="s">
        <v>293</v>
      </c>
      <c r="F348" s="83">
        <v>5000</v>
      </c>
      <c r="G348" s="83">
        <v>500</v>
      </c>
      <c r="H348" s="83">
        <v>380</v>
      </c>
      <c r="I348" s="227"/>
      <c r="J348" s="220"/>
      <c r="K348" s="220"/>
      <c r="L348" s="227"/>
      <c r="M348" s="275">
        <f t="shared" si="33"/>
        <v>0</v>
      </c>
      <c r="N348" s="264">
        <f t="shared" si="31"/>
        <v>76</v>
      </c>
    </row>
    <row r="349" spans="1:14" s="3" customFormat="1" ht="12.75" hidden="1">
      <c r="A349" s="148"/>
      <c r="B349" s="224"/>
      <c r="C349" s="148" t="s">
        <v>70</v>
      </c>
      <c r="D349" s="99">
        <v>323</v>
      </c>
      <c r="E349" s="100" t="s">
        <v>41</v>
      </c>
      <c r="F349" s="81">
        <f>SUM(F350:F352)</f>
        <v>45000</v>
      </c>
      <c r="G349" s="81">
        <f>SUM(G350:G352)</f>
        <v>12000</v>
      </c>
      <c r="H349" s="81">
        <f>SUM(H350:H352)</f>
        <v>10075</v>
      </c>
      <c r="I349" s="81"/>
      <c r="J349" s="81"/>
      <c r="K349" s="81"/>
      <c r="L349" s="81"/>
      <c r="M349" s="264">
        <f t="shared" si="33"/>
        <v>0</v>
      </c>
      <c r="N349" s="264">
        <f t="shared" si="31"/>
        <v>83.95833333333333</v>
      </c>
    </row>
    <row r="350" spans="1:14" s="228" customFormat="1" ht="12.75" hidden="1">
      <c r="A350" s="150"/>
      <c r="B350" s="113"/>
      <c r="C350" s="150" t="s">
        <v>70</v>
      </c>
      <c r="D350" s="113">
        <v>3232</v>
      </c>
      <c r="E350" s="114" t="s">
        <v>347</v>
      </c>
      <c r="F350" s="83">
        <v>30000</v>
      </c>
      <c r="G350" s="83">
        <v>0</v>
      </c>
      <c r="H350" s="83">
        <v>0</v>
      </c>
      <c r="I350" s="227"/>
      <c r="J350" s="220"/>
      <c r="K350" s="220"/>
      <c r="L350" s="227"/>
      <c r="M350" s="275">
        <f t="shared" si="33"/>
        <v>0</v>
      </c>
      <c r="N350" s="264" t="e">
        <f t="shared" si="31"/>
        <v>#DIV/0!</v>
      </c>
    </row>
    <row r="351" spans="1:14" s="228" customFormat="1" ht="12.75" hidden="1">
      <c r="A351" s="150"/>
      <c r="B351" s="113" t="s">
        <v>597</v>
      </c>
      <c r="C351" s="150" t="s">
        <v>70</v>
      </c>
      <c r="D351" s="113">
        <v>3234</v>
      </c>
      <c r="E351" s="114" t="s">
        <v>305</v>
      </c>
      <c r="F351" s="83">
        <v>15000</v>
      </c>
      <c r="G351" s="83">
        <v>12000</v>
      </c>
      <c r="H351" s="83">
        <v>10075</v>
      </c>
      <c r="I351" s="227"/>
      <c r="J351" s="220"/>
      <c r="K351" s="220"/>
      <c r="L351" s="227"/>
      <c r="M351" s="275">
        <f t="shared" si="33"/>
        <v>0</v>
      </c>
      <c r="N351" s="264">
        <f t="shared" si="31"/>
        <v>83.95833333333333</v>
      </c>
    </row>
    <row r="352" spans="1:14" s="4" customFormat="1" ht="12.75" hidden="1">
      <c r="A352" s="150"/>
      <c r="B352" s="113"/>
      <c r="C352" s="150" t="s">
        <v>70</v>
      </c>
      <c r="D352" s="113">
        <v>3237</v>
      </c>
      <c r="E352" s="114" t="s">
        <v>307</v>
      </c>
      <c r="F352" s="83"/>
      <c r="G352" s="83"/>
      <c r="H352" s="83"/>
      <c r="I352" s="83"/>
      <c r="J352" s="84"/>
      <c r="K352" s="84"/>
      <c r="L352" s="83"/>
      <c r="M352" s="264" t="e">
        <f t="shared" si="33"/>
        <v>#DIV/0!</v>
      </c>
      <c r="N352" s="264" t="e">
        <f t="shared" si="31"/>
        <v>#DIV/0!</v>
      </c>
    </row>
    <row r="353" spans="1:14" s="3" customFormat="1" ht="12.75" hidden="1">
      <c r="A353" s="148"/>
      <c r="B353" s="113"/>
      <c r="C353" s="148" t="s">
        <v>70</v>
      </c>
      <c r="D353" s="99">
        <v>38</v>
      </c>
      <c r="E353" s="100" t="s">
        <v>28</v>
      </c>
      <c r="F353" s="81">
        <f aca="true" t="shared" si="34" ref="F353:H354">SUM(F354)</f>
        <v>0</v>
      </c>
      <c r="G353" s="81">
        <f t="shared" si="34"/>
        <v>0</v>
      </c>
      <c r="H353" s="81">
        <f t="shared" si="34"/>
        <v>0</v>
      </c>
      <c r="I353" s="81"/>
      <c r="J353" s="81"/>
      <c r="K353" s="81"/>
      <c r="L353" s="81"/>
      <c r="M353" s="264" t="e">
        <f t="shared" si="33"/>
        <v>#DIV/0!</v>
      </c>
      <c r="N353" s="264" t="e">
        <f t="shared" si="31"/>
        <v>#DIV/0!</v>
      </c>
    </row>
    <row r="354" spans="1:14" s="3" customFormat="1" ht="12.75" hidden="1">
      <c r="A354" s="148"/>
      <c r="B354" s="224"/>
      <c r="C354" s="148" t="s">
        <v>70</v>
      </c>
      <c r="D354" s="99">
        <v>381</v>
      </c>
      <c r="E354" s="100" t="s">
        <v>48</v>
      </c>
      <c r="F354" s="81">
        <f t="shared" si="34"/>
        <v>0</v>
      </c>
      <c r="G354" s="81">
        <f t="shared" si="34"/>
        <v>0</v>
      </c>
      <c r="H354" s="81">
        <f t="shared" si="34"/>
        <v>0</v>
      </c>
      <c r="I354" s="81"/>
      <c r="J354" s="81"/>
      <c r="K354" s="81"/>
      <c r="L354" s="81"/>
      <c r="M354" s="264" t="e">
        <f t="shared" si="33"/>
        <v>#DIV/0!</v>
      </c>
      <c r="N354" s="264" t="e">
        <f t="shared" si="31"/>
        <v>#DIV/0!</v>
      </c>
    </row>
    <row r="355" spans="1:14" s="4" customFormat="1" ht="12.75" hidden="1">
      <c r="A355" s="150"/>
      <c r="B355" s="113"/>
      <c r="C355" s="150" t="s">
        <v>70</v>
      </c>
      <c r="D355" s="113">
        <v>3811</v>
      </c>
      <c r="E355" s="114" t="s">
        <v>297</v>
      </c>
      <c r="F355" s="83"/>
      <c r="G355" s="83"/>
      <c r="H355" s="83"/>
      <c r="I355" s="83"/>
      <c r="J355" s="84"/>
      <c r="K355" s="84"/>
      <c r="L355" s="83"/>
      <c r="M355" s="264" t="e">
        <f t="shared" si="33"/>
        <v>#DIV/0!</v>
      </c>
      <c r="N355" s="264" t="e">
        <f t="shared" si="31"/>
        <v>#DIV/0!</v>
      </c>
    </row>
    <row r="356" spans="1:14" s="3" customFormat="1" ht="12.75" hidden="1">
      <c r="A356" s="148"/>
      <c r="B356" s="224"/>
      <c r="C356" s="148" t="s">
        <v>70</v>
      </c>
      <c r="D356" s="99">
        <v>4</v>
      </c>
      <c r="E356" s="100" t="s">
        <v>11</v>
      </c>
      <c r="F356" s="81">
        <f>SUM(F357)</f>
        <v>0</v>
      </c>
      <c r="G356" s="81">
        <f>SUM(G357)</f>
        <v>0</v>
      </c>
      <c r="H356" s="81">
        <f>SUM(H357)</f>
        <v>0</v>
      </c>
      <c r="I356" s="81"/>
      <c r="J356" s="81"/>
      <c r="K356" s="81"/>
      <c r="L356" s="81"/>
      <c r="M356" s="264" t="e">
        <f t="shared" si="33"/>
        <v>#DIV/0!</v>
      </c>
      <c r="N356" s="264" t="e">
        <f t="shared" si="31"/>
        <v>#DIV/0!</v>
      </c>
    </row>
    <row r="357" spans="1:14" s="3" customFormat="1" ht="22.5" hidden="1">
      <c r="A357" s="148"/>
      <c r="B357" s="113"/>
      <c r="C357" s="161" t="s">
        <v>70</v>
      </c>
      <c r="D357" s="162">
        <v>42</v>
      </c>
      <c r="E357" s="100" t="s">
        <v>12</v>
      </c>
      <c r="F357" s="197">
        <f>SUM(F358,)</f>
        <v>0</v>
      </c>
      <c r="G357" s="197">
        <f>SUM(G358,)</f>
        <v>0</v>
      </c>
      <c r="H357" s="197">
        <f>SUM(H358,)</f>
        <v>0</v>
      </c>
      <c r="I357" s="197"/>
      <c r="J357" s="197"/>
      <c r="K357" s="197"/>
      <c r="L357" s="197"/>
      <c r="M357" s="264" t="e">
        <f t="shared" si="33"/>
        <v>#DIV/0!</v>
      </c>
      <c r="N357" s="264" t="e">
        <f t="shared" si="31"/>
        <v>#DIV/0!</v>
      </c>
    </row>
    <row r="358" spans="1:14" s="3" customFormat="1" ht="12.75" hidden="1">
      <c r="A358" s="148"/>
      <c r="B358" s="224"/>
      <c r="C358" s="148" t="s">
        <v>70</v>
      </c>
      <c r="D358" s="99">
        <v>422</v>
      </c>
      <c r="E358" s="100" t="s">
        <v>39</v>
      </c>
      <c r="F358" s="81">
        <f>SUM(F359:F361)</f>
        <v>0</v>
      </c>
      <c r="G358" s="81">
        <f>SUM(G359:G361)</f>
        <v>0</v>
      </c>
      <c r="H358" s="81">
        <f>SUM(H359:H361)</f>
        <v>0</v>
      </c>
      <c r="I358" s="81"/>
      <c r="J358" s="81"/>
      <c r="K358" s="81"/>
      <c r="L358" s="81"/>
      <c r="M358" s="264" t="e">
        <f t="shared" si="33"/>
        <v>#DIV/0!</v>
      </c>
      <c r="N358" s="264" t="e">
        <f t="shared" si="31"/>
        <v>#DIV/0!</v>
      </c>
    </row>
    <row r="359" spans="1:14" s="4" customFormat="1" ht="12.75" hidden="1">
      <c r="A359" s="150"/>
      <c r="B359" s="113"/>
      <c r="C359" s="150" t="s">
        <v>70</v>
      </c>
      <c r="D359" s="113">
        <v>4221</v>
      </c>
      <c r="E359" s="114" t="s">
        <v>346</v>
      </c>
      <c r="F359" s="83"/>
      <c r="G359" s="83"/>
      <c r="H359" s="83"/>
      <c r="I359" s="83"/>
      <c r="J359" s="83"/>
      <c r="K359" s="83"/>
      <c r="L359" s="83"/>
      <c r="M359" s="264" t="e">
        <f t="shared" si="33"/>
        <v>#DIV/0!</v>
      </c>
      <c r="N359" s="264" t="e">
        <f t="shared" si="31"/>
        <v>#DIV/0!</v>
      </c>
    </row>
    <row r="360" spans="1:14" s="4" customFormat="1" ht="12.75" hidden="1">
      <c r="A360" s="150"/>
      <c r="B360" s="113"/>
      <c r="C360" s="150" t="s">
        <v>70</v>
      </c>
      <c r="D360" s="113">
        <v>4223</v>
      </c>
      <c r="E360" s="114" t="s">
        <v>320</v>
      </c>
      <c r="F360" s="83"/>
      <c r="G360" s="83"/>
      <c r="H360" s="83"/>
      <c r="I360" s="83"/>
      <c r="J360" s="83"/>
      <c r="K360" s="83"/>
      <c r="L360" s="83"/>
      <c r="M360" s="264" t="e">
        <f t="shared" si="33"/>
        <v>#DIV/0!</v>
      </c>
      <c r="N360" s="264" t="e">
        <f t="shared" si="31"/>
        <v>#DIV/0!</v>
      </c>
    </row>
    <row r="361" spans="1:14" s="4" customFormat="1" ht="12.75" hidden="1">
      <c r="A361" s="150"/>
      <c r="B361" s="113"/>
      <c r="C361" s="150" t="s">
        <v>70</v>
      </c>
      <c r="D361" s="113">
        <v>4227</v>
      </c>
      <c r="E361" s="114" t="s">
        <v>343</v>
      </c>
      <c r="F361" s="83">
        <v>0</v>
      </c>
      <c r="G361" s="83">
        <v>0</v>
      </c>
      <c r="H361" s="83">
        <v>0</v>
      </c>
      <c r="I361" s="83"/>
      <c r="J361" s="83"/>
      <c r="K361" s="83"/>
      <c r="L361" s="83"/>
      <c r="M361" s="264" t="e">
        <f t="shared" si="33"/>
        <v>#DIV/0!</v>
      </c>
      <c r="N361" s="264" t="e">
        <f t="shared" si="31"/>
        <v>#DIV/0!</v>
      </c>
    </row>
    <row r="362" spans="1:14" s="3" customFormat="1" ht="12.75" hidden="1">
      <c r="A362" s="148" t="s">
        <v>142</v>
      </c>
      <c r="B362" s="113" t="s">
        <v>468</v>
      </c>
      <c r="C362" s="148" t="s">
        <v>70</v>
      </c>
      <c r="D362" s="99" t="s">
        <v>245</v>
      </c>
      <c r="E362" s="100" t="s">
        <v>23</v>
      </c>
      <c r="F362" s="81">
        <f>SUM(F366)</f>
        <v>90000</v>
      </c>
      <c r="G362" s="81">
        <f>SUM(G366)</f>
        <v>70000</v>
      </c>
      <c r="H362" s="81">
        <f>SUM(H366)</f>
        <v>65654.75</v>
      </c>
      <c r="I362" s="153"/>
      <c r="J362" s="153"/>
      <c r="K362" s="153"/>
      <c r="L362" s="153"/>
      <c r="M362" s="264">
        <f t="shared" si="33"/>
        <v>0</v>
      </c>
      <c r="N362" s="264">
        <f t="shared" si="31"/>
        <v>93.7925</v>
      </c>
    </row>
    <row r="363" spans="1:14" s="260" customFormat="1" ht="12.75" hidden="1">
      <c r="A363" s="148"/>
      <c r="B363" s="99">
        <v>31</v>
      </c>
      <c r="C363" s="150"/>
      <c r="D363" s="99"/>
      <c r="E363" s="100" t="s">
        <v>564</v>
      </c>
      <c r="F363" s="81">
        <v>50000</v>
      </c>
      <c r="G363" s="81">
        <v>41000</v>
      </c>
      <c r="H363" s="81">
        <v>40565</v>
      </c>
      <c r="I363" s="268"/>
      <c r="J363" s="268"/>
      <c r="K363" s="268"/>
      <c r="L363" s="268"/>
      <c r="M363" s="264">
        <f t="shared" si="33"/>
        <v>0</v>
      </c>
      <c r="N363" s="264">
        <f t="shared" si="31"/>
        <v>98.9390243902439</v>
      </c>
    </row>
    <row r="364" spans="1:14" s="260" customFormat="1" ht="12.75" hidden="1">
      <c r="A364" s="148"/>
      <c r="B364" s="99">
        <v>435</v>
      </c>
      <c r="C364" s="150"/>
      <c r="D364" s="99"/>
      <c r="E364" s="100" t="s">
        <v>559</v>
      </c>
      <c r="F364" s="81">
        <v>40000</v>
      </c>
      <c r="G364" s="81">
        <v>0</v>
      </c>
      <c r="H364" s="81">
        <v>0</v>
      </c>
      <c r="I364" s="268"/>
      <c r="J364" s="268"/>
      <c r="K364" s="268"/>
      <c r="L364" s="268"/>
      <c r="M364" s="264">
        <f t="shared" si="33"/>
        <v>0</v>
      </c>
      <c r="N364" s="264" t="e">
        <f t="shared" si="31"/>
        <v>#DIV/0!</v>
      </c>
    </row>
    <row r="365" spans="1:14" s="260" customFormat="1" ht="12.75" hidden="1">
      <c r="A365" s="148"/>
      <c r="B365" s="99">
        <v>11</v>
      </c>
      <c r="C365" s="150"/>
      <c r="D365" s="99"/>
      <c r="E365" s="100" t="s">
        <v>551</v>
      </c>
      <c r="F365" s="81">
        <v>0</v>
      </c>
      <c r="G365" s="81">
        <v>29000</v>
      </c>
      <c r="H365" s="81">
        <v>25089.34</v>
      </c>
      <c r="I365" s="268"/>
      <c r="J365" s="268"/>
      <c r="K365" s="268"/>
      <c r="L365" s="268"/>
      <c r="M365" s="264"/>
      <c r="N365" s="264">
        <f t="shared" si="31"/>
        <v>86.51496551724138</v>
      </c>
    </row>
    <row r="366" spans="1:14" s="3" customFormat="1" ht="12.75" hidden="1">
      <c r="A366" s="148"/>
      <c r="B366" s="113"/>
      <c r="C366" s="148" t="s">
        <v>70</v>
      </c>
      <c r="D366" s="99">
        <v>3</v>
      </c>
      <c r="E366" s="100" t="s">
        <v>3</v>
      </c>
      <c r="F366" s="81">
        <f>SUM(F367)</f>
        <v>90000</v>
      </c>
      <c r="G366" s="81">
        <f>SUM(G367)</f>
        <v>70000</v>
      </c>
      <c r="H366" s="81">
        <f>SUM(H367)</f>
        <v>65654.75</v>
      </c>
      <c r="I366" s="81"/>
      <c r="J366" s="81"/>
      <c r="K366" s="81"/>
      <c r="L366" s="81"/>
      <c r="M366" s="264">
        <f t="shared" si="33"/>
        <v>0</v>
      </c>
      <c r="N366" s="264">
        <f t="shared" si="31"/>
        <v>93.7925</v>
      </c>
    </row>
    <row r="367" spans="1:14" s="3" customFormat="1" ht="12.75" hidden="1">
      <c r="A367" s="148"/>
      <c r="B367" s="224"/>
      <c r="C367" s="148" t="s">
        <v>70</v>
      </c>
      <c r="D367" s="99">
        <v>32</v>
      </c>
      <c r="E367" s="100" t="s">
        <v>4</v>
      </c>
      <c r="F367" s="81">
        <f>SUM(F368,F370,F374)</f>
        <v>90000</v>
      </c>
      <c r="G367" s="81">
        <f>SUM(G368,G370,G374)</f>
        <v>70000</v>
      </c>
      <c r="H367" s="81">
        <f>SUM(H368,H370,H374)</f>
        <v>65654.75</v>
      </c>
      <c r="I367" s="81"/>
      <c r="J367" s="81"/>
      <c r="K367" s="81"/>
      <c r="L367" s="81"/>
      <c r="M367" s="264">
        <f t="shared" si="33"/>
        <v>0</v>
      </c>
      <c r="N367" s="264">
        <f t="shared" si="31"/>
        <v>93.7925</v>
      </c>
    </row>
    <row r="368" spans="1:14" s="3" customFormat="1" ht="12.75" hidden="1">
      <c r="A368" s="148"/>
      <c r="B368" s="224"/>
      <c r="C368" s="148" t="s">
        <v>70</v>
      </c>
      <c r="D368" s="99">
        <v>322</v>
      </c>
      <c r="E368" s="100" t="s">
        <v>45</v>
      </c>
      <c r="F368" s="81">
        <f>SUM(F369)</f>
        <v>5000</v>
      </c>
      <c r="G368" s="81">
        <f>SUM(G369)</f>
        <v>0</v>
      </c>
      <c r="H368" s="81">
        <f>SUM(H369)</f>
        <v>0</v>
      </c>
      <c r="I368" s="81"/>
      <c r="J368" s="81"/>
      <c r="K368" s="81"/>
      <c r="L368" s="81"/>
      <c r="M368" s="264">
        <f t="shared" si="33"/>
        <v>0</v>
      </c>
      <c r="N368" s="264" t="e">
        <f t="shared" si="31"/>
        <v>#DIV/0!</v>
      </c>
    </row>
    <row r="369" spans="1:14" s="228" customFormat="1" ht="12.75" hidden="1">
      <c r="A369" s="150"/>
      <c r="B369" s="113"/>
      <c r="C369" s="150" t="s">
        <v>70</v>
      </c>
      <c r="D369" s="113">
        <v>3224</v>
      </c>
      <c r="E369" s="114" t="s">
        <v>293</v>
      </c>
      <c r="F369" s="83">
        <v>5000</v>
      </c>
      <c r="G369" s="83">
        <v>0</v>
      </c>
      <c r="H369" s="83">
        <v>0</v>
      </c>
      <c r="I369" s="227"/>
      <c r="J369" s="220"/>
      <c r="K369" s="220"/>
      <c r="L369" s="227"/>
      <c r="M369" s="275">
        <f t="shared" si="33"/>
        <v>0</v>
      </c>
      <c r="N369" s="264" t="e">
        <f t="shared" si="31"/>
        <v>#DIV/0!</v>
      </c>
    </row>
    <row r="370" spans="1:14" s="3" customFormat="1" ht="12.75" hidden="1">
      <c r="A370" s="148"/>
      <c r="B370" s="113"/>
      <c r="C370" s="148" t="s">
        <v>70</v>
      </c>
      <c r="D370" s="99">
        <v>323</v>
      </c>
      <c r="E370" s="100" t="s">
        <v>41</v>
      </c>
      <c r="F370" s="81">
        <f>SUM(F371:F373)</f>
        <v>60000</v>
      </c>
      <c r="G370" s="81">
        <f>SUM(G371:G373)</f>
        <v>50000</v>
      </c>
      <c r="H370" s="81">
        <f>SUM(H371:H373)</f>
        <v>46794.75</v>
      </c>
      <c r="I370" s="81"/>
      <c r="J370" s="81"/>
      <c r="K370" s="81"/>
      <c r="L370" s="81"/>
      <c r="M370" s="264">
        <f t="shared" si="33"/>
        <v>0</v>
      </c>
      <c r="N370" s="264">
        <f t="shared" si="31"/>
        <v>93.5895</v>
      </c>
    </row>
    <row r="371" spans="1:14" s="228" customFormat="1" ht="12.75" hidden="1">
      <c r="A371" s="150"/>
      <c r="B371" s="113"/>
      <c r="C371" s="150" t="s">
        <v>70</v>
      </c>
      <c r="D371" s="113">
        <v>3232</v>
      </c>
      <c r="E371" s="114" t="s">
        <v>347</v>
      </c>
      <c r="F371" s="83">
        <v>10000</v>
      </c>
      <c r="G371" s="83">
        <v>0</v>
      </c>
      <c r="H371" s="83">
        <v>0</v>
      </c>
      <c r="I371" s="227"/>
      <c r="J371" s="220"/>
      <c r="K371" s="220"/>
      <c r="L371" s="227"/>
      <c r="M371" s="275">
        <f t="shared" si="33"/>
        <v>0</v>
      </c>
      <c r="N371" s="264" t="e">
        <f t="shared" si="31"/>
        <v>#DIV/0!</v>
      </c>
    </row>
    <row r="372" spans="1:14" s="4" customFormat="1" ht="12.75" hidden="1">
      <c r="A372" s="150"/>
      <c r="B372" s="113">
        <v>11</v>
      </c>
      <c r="C372" s="150" t="s">
        <v>70</v>
      </c>
      <c r="D372" s="113">
        <v>3237</v>
      </c>
      <c r="E372" s="114" t="s">
        <v>307</v>
      </c>
      <c r="F372" s="83">
        <v>10000</v>
      </c>
      <c r="G372" s="83">
        <v>10000</v>
      </c>
      <c r="H372" s="83">
        <v>7544</v>
      </c>
      <c r="I372" s="83"/>
      <c r="J372" s="84"/>
      <c r="K372" s="84"/>
      <c r="L372" s="83"/>
      <c r="M372" s="264">
        <f t="shared" si="33"/>
        <v>0</v>
      </c>
      <c r="N372" s="264">
        <f t="shared" si="31"/>
        <v>75.44</v>
      </c>
    </row>
    <row r="373" spans="1:14" s="4" customFormat="1" ht="12.75" hidden="1">
      <c r="A373" s="150"/>
      <c r="B373" s="113"/>
      <c r="C373" s="150" t="s">
        <v>70</v>
      </c>
      <c r="D373" s="113">
        <v>3236</v>
      </c>
      <c r="E373" s="114" t="s">
        <v>404</v>
      </c>
      <c r="F373" s="83">
        <v>40000</v>
      </c>
      <c r="G373" s="83">
        <v>40000</v>
      </c>
      <c r="H373" s="83">
        <v>39250.75</v>
      </c>
      <c r="I373" s="83"/>
      <c r="J373" s="84"/>
      <c r="K373" s="84"/>
      <c r="L373" s="83"/>
      <c r="M373" s="264">
        <f t="shared" si="33"/>
        <v>0</v>
      </c>
      <c r="N373" s="264">
        <f t="shared" si="31"/>
        <v>98.126875</v>
      </c>
    </row>
    <row r="374" spans="1:14" s="2" customFormat="1" ht="12.75" hidden="1">
      <c r="A374" s="148"/>
      <c r="B374" s="99"/>
      <c r="C374" s="148" t="s">
        <v>70</v>
      </c>
      <c r="D374" s="99">
        <v>329</v>
      </c>
      <c r="E374" s="100" t="s">
        <v>8</v>
      </c>
      <c r="F374" s="81">
        <f>SUM(F375)</f>
        <v>25000</v>
      </c>
      <c r="G374" s="81">
        <f>SUM(G375)</f>
        <v>20000</v>
      </c>
      <c r="H374" s="81">
        <f>SUM(H375)</f>
        <v>18860</v>
      </c>
      <c r="I374" s="81"/>
      <c r="J374" s="81"/>
      <c r="K374" s="81"/>
      <c r="L374" s="81"/>
      <c r="M374" s="264">
        <f t="shared" si="33"/>
        <v>0</v>
      </c>
      <c r="N374" s="264">
        <f t="shared" si="31"/>
        <v>94.3</v>
      </c>
    </row>
    <row r="375" spans="1:14" s="228" customFormat="1" ht="12.75" hidden="1">
      <c r="A375" s="150"/>
      <c r="B375" s="113"/>
      <c r="C375" s="150" t="s">
        <v>70</v>
      </c>
      <c r="D375" s="113">
        <v>3291</v>
      </c>
      <c r="E375" s="114" t="s">
        <v>405</v>
      </c>
      <c r="F375" s="83">
        <v>25000</v>
      </c>
      <c r="G375" s="83">
        <v>20000</v>
      </c>
      <c r="H375" s="83">
        <v>18860</v>
      </c>
      <c r="I375" s="227"/>
      <c r="J375" s="220"/>
      <c r="K375" s="220"/>
      <c r="L375" s="227"/>
      <c r="M375" s="275">
        <f t="shared" si="33"/>
        <v>0</v>
      </c>
      <c r="N375" s="264">
        <f t="shared" si="31"/>
        <v>94.3</v>
      </c>
    </row>
    <row r="376" spans="1:14" s="3" customFormat="1" ht="12.75" hidden="1">
      <c r="A376" s="148" t="s">
        <v>143</v>
      </c>
      <c r="B376" s="113" t="s">
        <v>469</v>
      </c>
      <c r="C376" s="148" t="s">
        <v>71</v>
      </c>
      <c r="D376" s="99" t="s">
        <v>221</v>
      </c>
      <c r="E376" s="100" t="s">
        <v>54</v>
      </c>
      <c r="F376" s="81">
        <f>SUM(F378)</f>
        <v>10000</v>
      </c>
      <c r="G376" s="81">
        <f>SUM(G378)</f>
        <v>0</v>
      </c>
      <c r="H376" s="81">
        <f>SUM(H378)</f>
        <v>0</v>
      </c>
      <c r="I376" s="153"/>
      <c r="J376" s="153"/>
      <c r="K376" s="153"/>
      <c r="L376" s="153"/>
      <c r="M376" s="264">
        <f t="shared" si="33"/>
        <v>0</v>
      </c>
      <c r="N376" s="264" t="e">
        <f t="shared" si="31"/>
        <v>#DIV/0!</v>
      </c>
    </row>
    <row r="377" spans="1:14" s="260" customFormat="1" ht="12.75" hidden="1">
      <c r="A377" s="148"/>
      <c r="B377" s="99">
        <v>435</v>
      </c>
      <c r="C377" s="150"/>
      <c r="D377" s="99"/>
      <c r="E377" s="100" t="s">
        <v>559</v>
      </c>
      <c r="F377" s="81">
        <v>10000</v>
      </c>
      <c r="G377" s="81"/>
      <c r="H377" s="81">
        <v>0</v>
      </c>
      <c r="I377" s="268"/>
      <c r="J377" s="272"/>
      <c r="K377" s="272"/>
      <c r="L377" s="268"/>
      <c r="M377" s="264">
        <f t="shared" si="33"/>
        <v>0</v>
      </c>
      <c r="N377" s="264" t="e">
        <f t="shared" si="31"/>
        <v>#DIV/0!</v>
      </c>
    </row>
    <row r="378" spans="1:14" s="3" customFormat="1" ht="12.75" hidden="1">
      <c r="A378" s="148"/>
      <c r="B378" s="113"/>
      <c r="C378" s="148" t="s">
        <v>71</v>
      </c>
      <c r="D378" s="99">
        <v>3</v>
      </c>
      <c r="E378" s="100" t="s">
        <v>3</v>
      </c>
      <c r="F378" s="81">
        <f>SUM(F379)</f>
        <v>10000</v>
      </c>
      <c r="G378" s="81">
        <f>SUM(G379)</f>
        <v>0</v>
      </c>
      <c r="H378" s="81">
        <f>SUM(H379)</f>
        <v>0</v>
      </c>
      <c r="I378" s="81"/>
      <c r="J378" s="81"/>
      <c r="K378" s="81"/>
      <c r="L378" s="81"/>
      <c r="M378" s="264">
        <f t="shared" si="33"/>
        <v>0</v>
      </c>
      <c r="N378" s="264" t="e">
        <f t="shared" si="31"/>
        <v>#DIV/0!</v>
      </c>
    </row>
    <row r="379" spans="1:14" s="3" customFormat="1" ht="12.75" hidden="1">
      <c r="A379" s="148"/>
      <c r="B379" s="113"/>
      <c r="C379" s="148" t="s">
        <v>71</v>
      </c>
      <c r="D379" s="99">
        <v>32</v>
      </c>
      <c r="E379" s="100" t="s">
        <v>4</v>
      </c>
      <c r="F379" s="81">
        <f aca="true" t="shared" si="35" ref="F379:H380">SUM(F380)</f>
        <v>10000</v>
      </c>
      <c r="G379" s="81">
        <f t="shared" si="35"/>
        <v>0</v>
      </c>
      <c r="H379" s="81">
        <f t="shared" si="35"/>
        <v>0</v>
      </c>
      <c r="I379" s="81"/>
      <c r="J379" s="81"/>
      <c r="K379" s="81"/>
      <c r="L379" s="81"/>
      <c r="M379" s="264">
        <f t="shared" si="33"/>
        <v>0</v>
      </c>
      <c r="N379" s="264" t="e">
        <f t="shared" si="31"/>
        <v>#DIV/0!</v>
      </c>
    </row>
    <row r="380" spans="1:14" s="3" customFormat="1" ht="12.75" hidden="1">
      <c r="A380" s="148"/>
      <c r="B380" s="224"/>
      <c r="C380" s="148" t="s">
        <v>71</v>
      </c>
      <c r="D380" s="99">
        <v>323</v>
      </c>
      <c r="E380" s="100" t="s">
        <v>41</v>
      </c>
      <c r="F380" s="81">
        <f t="shared" si="35"/>
        <v>10000</v>
      </c>
      <c r="G380" s="81">
        <f t="shared" si="35"/>
        <v>0</v>
      </c>
      <c r="H380" s="81">
        <f t="shared" si="35"/>
        <v>0</v>
      </c>
      <c r="I380" s="81"/>
      <c r="J380" s="81"/>
      <c r="K380" s="81"/>
      <c r="L380" s="81"/>
      <c r="M380" s="264">
        <f t="shared" si="33"/>
        <v>0</v>
      </c>
      <c r="N380" s="264" t="e">
        <f t="shared" si="31"/>
        <v>#DIV/0!</v>
      </c>
    </row>
    <row r="381" spans="1:14" s="228" customFormat="1" ht="12.75" hidden="1">
      <c r="A381" s="150"/>
      <c r="B381" s="113"/>
      <c r="C381" s="150" t="s">
        <v>71</v>
      </c>
      <c r="D381" s="113">
        <v>3232</v>
      </c>
      <c r="E381" s="114" t="s">
        <v>347</v>
      </c>
      <c r="F381" s="83">
        <v>10000</v>
      </c>
      <c r="G381" s="83">
        <v>0</v>
      </c>
      <c r="H381" s="83">
        <v>0</v>
      </c>
      <c r="I381" s="227"/>
      <c r="J381" s="220"/>
      <c r="K381" s="220"/>
      <c r="L381" s="227"/>
      <c r="M381" s="275">
        <f t="shared" si="33"/>
        <v>0</v>
      </c>
      <c r="N381" s="264" t="e">
        <f t="shared" si="31"/>
        <v>#DIV/0!</v>
      </c>
    </row>
    <row r="382" spans="1:14" s="3" customFormat="1" ht="22.5" hidden="1">
      <c r="A382" s="161" t="s">
        <v>144</v>
      </c>
      <c r="B382" s="171" t="s">
        <v>470</v>
      </c>
      <c r="C382" s="161" t="s">
        <v>66</v>
      </c>
      <c r="D382" s="162" t="s">
        <v>221</v>
      </c>
      <c r="E382" s="100" t="s">
        <v>406</v>
      </c>
      <c r="F382" s="197">
        <f>SUM(F385,F389)</f>
        <v>22000</v>
      </c>
      <c r="G382" s="197">
        <f>SUM(G385,G389)</f>
        <v>0</v>
      </c>
      <c r="H382" s="197">
        <f>SUM(H385,H389)</f>
        <v>0</v>
      </c>
      <c r="I382" s="158"/>
      <c r="J382" s="158"/>
      <c r="K382" s="158"/>
      <c r="L382" s="158"/>
      <c r="M382" s="264">
        <f t="shared" si="33"/>
        <v>0</v>
      </c>
      <c r="N382" s="264" t="e">
        <f t="shared" si="31"/>
        <v>#DIV/0!</v>
      </c>
    </row>
    <row r="383" spans="1:14" s="260" customFormat="1" ht="22.5" hidden="1">
      <c r="A383" s="161"/>
      <c r="B383" s="162">
        <v>43</v>
      </c>
      <c r="C383" s="170"/>
      <c r="D383" s="162"/>
      <c r="E383" s="100" t="s">
        <v>565</v>
      </c>
      <c r="F383" s="197">
        <v>2000</v>
      </c>
      <c r="G383" s="197"/>
      <c r="H383" s="197">
        <v>0</v>
      </c>
      <c r="I383" s="270"/>
      <c r="J383" s="270"/>
      <c r="K383" s="270"/>
      <c r="L383" s="270"/>
      <c r="M383" s="264">
        <f t="shared" si="33"/>
        <v>0</v>
      </c>
      <c r="N383" s="264" t="e">
        <f t="shared" si="31"/>
        <v>#DIV/0!</v>
      </c>
    </row>
    <row r="384" spans="1:14" s="260" customFormat="1" ht="12.75" hidden="1">
      <c r="A384" s="161"/>
      <c r="B384" s="162">
        <v>435</v>
      </c>
      <c r="C384" s="170"/>
      <c r="D384" s="162"/>
      <c r="E384" s="100" t="s">
        <v>559</v>
      </c>
      <c r="F384" s="197">
        <v>20000</v>
      </c>
      <c r="G384" s="197"/>
      <c r="H384" s="197">
        <v>0</v>
      </c>
      <c r="I384" s="270"/>
      <c r="J384" s="270"/>
      <c r="K384" s="270"/>
      <c r="L384" s="270"/>
      <c r="M384" s="264">
        <f t="shared" si="33"/>
        <v>0</v>
      </c>
      <c r="N384" s="264" t="e">
        <f t="shared" si="31"/>
        <v>#DIV/0!</v>
      </c>
    </row>
    <row r="385" spans="1:14" s="3" customFormat="1" ht="12.75" hidden="1">
      <c r="A385" s="148"/>
      <c r="B385" s="224"/>
      <c r="C385" s="148" t="s">
        <v>66</v>
      </c>
      <c r="D385" s="99">
        <v>3</v>
      </c>
      <c r="E385" s="100" t="s">
        <v>3</v>
      </c>
      <c r="F385" s="81">
        <f aca="true" t="shared" si="36" ref="F385:H387">SUM(F386)</f>
        <v>22000</v>
      </c>
      <c r="G385" s="81">
        <f t="shared" si="36"/>
        <v>0</v>
      </c>
      <c r="H385" s="81">
        <f t="shared" si="36"/>
        <v>0</v>
      </c>
      <c r="I385" s="81"/>
      <c r="J385" s="81"/>
      <c r="K385" s="81"/>
      <c r="L385" s="81"/>
      <c r="M385" s="264">
        <f t="shared" si="33"/>
        <v>0</v>
      </c>
      <c r="N385" s="264" t="e">
        <f t="shared" si="31"/>
        <v>#DIV/0!</v>
      </c>
    </row>
    <row r="386" spans="1:14" s="3" customFormat="1" ht="12.75" hidden="1">
      <c r="A386" s="148"/>
      <c r="B386" s="113"/>
      <c r="C386" s="148" t="s">
        <v>66</v>
      </c>
      <c r="D386" s="99">
        <v>32</v>
      </c>
      <c r="E386" s="100" t="s">
        <v>4</v>
      </c>
      <c r="F386" s="81">
        <f t="shared" si="36"/>
        <v>22000</v>
      </c>
      <c r="G386" s="81">
        <f t="shared" si="36"/>
        <v>0</v>
      </c>
      <c r="H386" s="81">
        <f t="shared" si="36"/>
        <v>0</v>
      </c>
      <c r="I386" s="81"/>
      <c r="J386" s="81"/>
      <c r="K386" s="81"/>
      <c r="L386" s="81"/>
      <c r="M386" s="264">
        <f t="shared" si="33"/>
        <v>0</v>
      </c>
      <c r="N386" s="264" t="e">
        <f t="shared" si="31"/>
        <v>#DIV/0!</v>
      </c>
    </row>
    <row r="387" spans="1:14" s="3" customFormat="1" ht="12.75" hidden="1">
      <c r="A387" s="148"/>
      <c r="B387" s="224"/>
      <c r="C387" s="148" t="s">
        <v>66</v>
      </c>
      <c r="D387" s="99">
        <v>323</v>
      </c>
      <c r="E387" s="100" t="s">
        <v>41</v>
      </c>
      <c r="F387" s="81">
        <f>SUM(F388)</f>
        <v>22000</v>
      </c>
      <c r="G387" s="81">
        <f t="shared" si="36"/>
        <v>0</v>
      </c>
      <c r="H387" s="81">
        <f t="shared" si="36"/>
        <v>0</v>
      </c>
      <c r="I387" s="81"/>
      <c r="J387" s="81"/>
      <c r="K387" s="81"/>
      <c r="L387" s="81"/>
      <c r="M387" s="264">
        <f t="shared" si="33"/>
        <v>0</v>
      </c>
      <c r="N387" s="264" t="e">
        <f t="shared" si="31"/>
        <v>#DIV/0!</v>
      </c>
    </row>
    <row r="388" spans="1:14" s="228" customFormat="1" ht="12.75" hidden="1">
      <c r="A388" s="148"/>
      <c r="B388" s="113"/>
      <c r="C388" s="150" t="s">
        <v>66</v>
      </c>
      <c r="D388" s="113">
        <v>3232</v>
      </c>
      <c r="E388" s="114" t="s">
        <v>347</v>
      </c>
      <c r="F388" s="83">
        <v>22000</v>
      </c>
      <c r="G388" s="83">
        <v>0</v>
      </c>
      <c r="H388" s="83"/>
      <c r="I388" s="227"/>
      <c r="J388" s="220"/>
      <c r="K388" s="220"/>
      <c r="L388" s="227"/>
      <c r="M388" s="275">
        <f t="shared" si="33"/>
        <v>0</v>
      </c>
      <c r="N388" s="264" t="e">
        <f t="shared" si="31"/>
        <v>#DIV/0!</v>
      </c>
    </row>
    <row r="389" spans="1:14" s="3" customFormat="1" ht="12.75" hidden="1">
      <c r="A389" s="148"/>
      <c r="B389" s="113"/>
      <c r="C389" s="148" t="s">
        <v>66</v>
      </c>
      <c r="D389" s="99">
        <v>4</v>
      </c>
      <c r="E389" s="100" t="s">
        <v>11</v>
      </c>
      <c r="F389" s="81">
        <f aca="true" t="shared" si="37" ref="F389:H391">SUM(F390)</f>
        <v>0</v>
      </c>
      <c r="G389" s="81">
        <f t="shared" si="37"/>
        <v>0</v>
      </c>
      <c r="H389" s="81">
        <f t="shared" si="37"/>
        <v>0</v>
      </c>
      <c r="I389" s="81"/>
      <c r="J389" s="81"/>
      <c r="K389" s="81"/>
      <c r="L389" s="81"/>
      <c r="M389" s="264" t="e">
        <f t="shared" si="33"/>
        <v>#DIV/0!</v>
      </c>
      <c r="N389" s="264" t="e">
        <f t="shared" si="31"/>
        <v>#DIV/0!</v>
      </c>
    </row>
    <row r="390" spans="1:14" s="3" customFormat="1" ht="22.5" hidden="1">
      <c r="A390" s="148"/>
      <c r="B390" s="113"/>
      <c r="C390" s="161" t="s">
        <v>66</v>
      </c>
      <c r="D390" s="162">
        <v>42</v>
      </c>
      <c r="E390" s="100" t="s">
        <v>12</v>
      </c>
      <c r="F390" s="197">
        <f t="shared" si="37"/>
        <v>0</v>
      </c>
      <c r="G390" s="197">
        <f t="shared" si="37"/>
        <v>0</v>
      </c>
      <c r="H390" s="197">
        <f t="shared" si="37"/>
        <v>0</v>
      </c>
      <c r="I390" s="197"/>
      <c r="J390" s="197"/>
      <c r="K390" s="197"/>
      <c r="L390" s="197"/>
      <c r="M390" s="264" t="e">
        <f t="shared" si="33"/>
        <v>#DIV/0!</v>
      </c>
      <c r="N390" s="264" t="e">
        <f t="shared" si="31"/>
        <v>#DIV/0!</v>
      </c>
    </row>
    <row r="391" spans="1:14" s="3" customFormat="1" ht="12.75" hidden="1">
      <c r="A391" s="148"/>
      <c r="B391" s="113"/>
      <c r="C391" s="148" t="s">
        <v>66</v>
      </c>
      <c r="D391" s="99">
        <v>422</v>
      </c>
      <c r="E391" s="100" t="s">
        <v>39</v>
      </c>
      <c r="F391" s="81">
        <f t="shared" si="37"/>
        <v>0</v>
      </c>
      <c r="G391" s="81">
        <f t="shared" si="37"/>
        <v>0</v>
      </c>
      <c r="H391" s="81">
        <f t="shared" si="37"/>
        <v>0</v>
      </c>
      <c r="I391" s="81"/>
      <c r="J391" s="81"/>
      <c r="K391" s="81"/>
      <c r="L391" s="81"/>
      <c r="M391" s="264" t="e">
        <f t="shared" si="33"/>
        <v>#DIV/0!</v>
      </c>
      <c r="N391" s="264" t="e">
        <f t="shared" si="31"/>
        <v>#DIV/0!</v>
      </c>
    </row>
    <row r="392" spans="1:14" s="4" customFormat="1" ht="12.75" hidden="1">
      <c r="A392" s="148"/>
      <c r="B392" s="113"/>
      <c r="C392" s="150" t="s">
        <v>66</v>
      </c>
      <c r="D392" s="113">
        <v>4227</v>
      </c>
      <c r="E392" s="114" t="s">
        <v>343</v>
      </c>
      <c r="F392" s="83"/>
      <c r="G392" s="83"/>
      <c r="H392" s="83"/>
      <c r="I392" s="83"/>
      <c r="J392" s="84"/>
      <c r="K392" s="84"/>
      <c r="L392" s="83"/>
      <c r="M392" s="264" t="e">
        <f t="shared" si="33"/>
        <v>#DIV/0!</v>
      </c>
      <c r="N392" s="264" t="e">
        <f t="shared" si="31"/>
        <v>#DIV/0!</v>
      </c>
    </row>
    <row r="393" spans="1:14" ht="22.5" hidden="1">
      <c r="A393" s="165" t="s">
        <v>145</v>
      </c>
      <c r="B393" s="298"/>
      <c r="C393" s="300"/>
      <c r="D393" s="296" t="s">
        <v>246</v>
      </c>
      <c r="E393" s="100" t="s">
        <v>247</v>
      </c>
      <c r="F393" s="297">
        <f>SUM(F394,F401,F416,F428,F441,F451)</f>
        <v>23276500</v>
      </c>
      <c r="G393" s="297">
        <f>SUM(G394,G401,G416,G428,G441,G451)</f>
        <v>954000</v>
      </c>
      <c r="H393" s="297">
        <f>SUM(H394,H401,H416,H428,H441,H451)</f>
        <v>928345.6599999999</v>
      </c>
      <c r="I393" s="159"/>
      <c r="J393" s="159"/>
      <c r="K393" s="159"/>
      <c r="L393" s="159"/>
      <c r="M393" s="264">
        <f t="shared" si="33"/>
        <v>0</v>
      </c>
      <c r="N393" s="264">
        <f t="shared" si="31"/>
        <v>97.31086582809223</v>
      </c>
    </row>
    <row r="394" spans="1:14" ht="12.75" hidden="1">
      <c r="A394" s="164" t="s">
        <v>146</v>
      </c>
      <c r="B394" s="135"/>
      <c r="C394" s="164" t="s">
        <v>71</v>
      </c>
      <c r="D394" s="178" t="s">
        <v>88</v>
      </c>
      <c r="E394" s="178" t="s">
        <v>248</v>
      </c>
      <c r="F394" s="195">
        <f>SUM(F397)</f>
        <v>102000</v>
      </c>
      <c r="G394" s="195">
        <f>SUM(G397)</f>
        <v>0</v>
      </c>
      <c r="H394" s="195">
        <f>SUM(H397)</f>
        <v>0</v>
      </c>
      <c r="I394" s="147"/>
      <c r="J394" s="147"/>
      <c r="K394" s="147"/>
      <c r="L394" s="147"/>
      <c r="M394" s="264">
        <f t="shared" si="33"/>
        <v>0</v>
      </c>
      <c r="N394" s="264" t="e">
        <f t="shared" si="31"/>
        <v>#DIV/0!</v>
      </c>
    </row>
    <row r="395" spans="1:14" ht="12.75" hidden="1">
      <c r="A395" s="164"/>
      <c r="B395" s="135" t="s">
        <v>471</v>
      </c>
      <c r="C395" s="166"/>
      <c r="D395" s="178" t="s">
        <v>237</v>
      </c>
      <c r="E395" s="178" t="s">
        <v>411</v>
      </c>
      <c r="F395" s="195"/>
      <c r="G395" s="195"/>
      <c r="H395" s="195"/>
      <c r="I395" s="163"/>
      <c r="J395" s="147"/>
      <c r="K395" s="147"/>
      <c r="L395" s="163"/>
      <c r="M395" s="264" t="e">
        <f t="shared" si="33"/>
        <v>#DIV/0!</v>
      </c>
      <c r="N395" s="264" t="e">
        <f aca="true" t="shared" si="38" ref="N395:N458">+H395/G395*100</f>
        <v>#DIV/0!</v>
      </c>
    </row>
    <row r="396" spans="1:14" s="259" customFormat="1" ht="12.75" hidden="1">
      <c r="A396" s="164"/>
      <c r="B396" s="177">
        <v>527</v>
      </c>
      <c r="C396" s="166"/>
      <c r="D396" s="178"/>
      <c r="E396" s="178" t="s">
        <v>566</v>
      </c>
      <c r="F396" s="195">
        <v>102000</v>
      </c>
      <c r="G396" s="195"/>
      <c r="H396" s="195">
        <v>0</v>
      </c>
      <c r="I396" s="267"/>
      <c r="J396" s="267"/>
      <c r="K396" s="267"/>
      <c r="L396" s="267"/>
      <c r="M396" s="264">
        <f t="shared" si="33"/>
        <v>0</v>
      </c>
      <c r="N396" s="264" t="e">
        <f t="shared" si="38"/>
        <v>#DIV/0!</v>
      </c>
    </row>
    <row r="397" spans="1:14" ht="12.75" hidden="1">
      <c r="A397" s="164"/>
      <c r="B397" s="135"/>
      <c r="C397" s="164" t="s">
        <v>71</v>
      </c>
      <c r="D397" s="99">
        <v>4</v>
      </c>
      <c r="E397" s="100" t="s">
        <v>11</v>
      </c>
      <c r="F397" s="81">
        <f aca="true" t="shared" si="39" ref="F397:H399">SUM(F398)</f>
        <v>102000</v>
      </c>
      <c r="G397" s="81">
        <f t="shared" si="39"/>
        <v>0</v>
      </c>
      <c r="H397" s="81">
        <f t="shared" si="39"/>
        <v>0</v>
      </c>
      <c r="I397" s="81"/>
      <c r="J397" s="81"/>
      <c r="K397" s="81"/>
      <c r="L397" s="81"/>
      <c r="M397" s="264">
        <f t="shared" si="33"/>
        <v>0</v>
      </c>
      <c r="N397" s="264" t="e">
        <f t="shared" si="38"/>
        <v>#DIV/0!</v>
      </c>
    </row>
    <row r="398" spans="1:14" ht="22.5" hidden="1">
      <c r="A398" s="164"/>
      <c r="B398" s="135"/>
      <c r="C398" s="165" t="s">
        <v>71</v>
      </c>
      <c r="D398" s="162">
        <v>42</v>
      </c>
      <c r="E398" s="100" t="s">
        <v>12</v>
      </c>
      <c r="F398" s="197">
        <f t="shared" si="39"/>
        <v>102000</v>
      </c>
      <c r="G398" s="197">
        <f t="shared" si="39"/>
        <v>0</v>
      </c>
      <c r="H398" s="197">
        <f t="shared" si="39"/>
        <v>0</v>
      </c>
      <c r="I398" s="197"/>
      <c r="J398" s="197"/>
      <c r="K398" s="197"/>
      <c r="L398" s="197"/>
      <c r="M398" s="264">
        <f t="shared" si="33"/>
        <v>0</v>
      </c>
      <c r="N398" s="264" t="e">
        <f t="shared" si="38"/>
        <v>#DIV/0!</v>
      </c>
    </row>
    <row r="399" spans="1:14" ht="12.75" hidden="1">
      <c r="A399" s="164"/>
      <c r="B399" s="225"/>
      <c r="C399" s="164" t="s">
        <v>71</v>
      </c>
      <c r="D399" s="99">
        <v>421</v>
      </c>
      <c r="E399" s="100" t="s">
        <v>51</v>
      </c>
      <c r="F399" s="81">
        <f t="shared" si="39"/>
        <v>102000</v>
      </c>
      <c r="G399" s="81">
        <f t="shared" si="39"/>
        <v>0</v>
      </c>
      <c r="H399" s="81">
        <f t="shared" si="39"/>
        <v>0</v>
      </c>
      <c r="I399" s="81"/>
      <c r="J399" s="81"/>
      <c r="K399" s="81"/>
      <c r="L399" s="81"/>
      <c r="M399" s="264">
        <f t="shared" si="33"/>
        <v>0</v>
      </c>
      <c r="N399" s="264" t="e">
        <f t="shared" si="38"/>
        <v>#DIV/0!</v>
      </c>
    </row>
    <row r="400" spans="1:14" s="241" customFormat="1" ht="12.75" hidden="1">
      <c r="A400" s="166"/>
      <c r="B400" s="135"/>
      <c r="C400" s="166" t="s">
        <v>71</v>
      </c>
      <c r="D400" s="113">
        <v>4214</v>
      </c>
      <c r="E400" s="114" t="s">
        <v>348</v>
      </c>
      <c r="F400" s="83">
        <v>102000</v>
      </c>
      <c r="G400" s="83">
        <v>0</v>
      </c>
      <c r="H400" s="83"/>
      <c r="I400" s="227"/>
      <c r="J400" s="220"/>
      <c r="K400" s="220"/>
      <c r="L400" s="227"/>
      <c r="M400" s="275">
        <f t="shared" si="33"/>
        <v>0</v>
      </c>
      <c r="N400" s="264" t="e">
        <f t="shared" si="38"/>
        <v>#DIV/0!</v>
      </c>
    </row>
    <row r="401" spans="1:14" ht="12.75" hidden="1">
      <c r="A401" s="164" t="s">
        <v>147</v>
      </c>
      <c r="B401" s="167" t="s">
        <v>472</v>
      </c>
      <c r="C401" s="164" t="s">
        <v>441</v>
      </c>
      <c r="D401" s="164" t="s">
        <v>89</v>
      </c>
      <c r="E401" s="99" t="s">
        <v>446</v>
      </c>
      <c r="F401" s="81">
        <f>SUM(F406,F410)</f>
        <v>5200000</v>
      </c>
      <c r="G401" s="81">
        <f>SUM(G406,G410)</f>
        <v>350000</v>
      </c>
      <c r="H401" s="81">
        <f>SUM(H406,H410)</f>
        <v>342367.34</v>
      </c>
      <c r="I401" s="153"/>
      <c r="J401" s="153"/>
      <c r="K401" s="153"/>
      <c r="L401" s="153"/>
      <c r="M401" s="264">
        <f t="shared" si="33"/>
        <v>0</v>
      </c>
      <c r="N401" s="264">
        <f t="shared" si="38"/>
        <v>97.81924000000001</v>
      </c>
    </row>
    <row r="402" spans="1:14" ht="12.75" hidden="1">
      <c r="A402" s="164"/>
      <c r="B402" s="167"/>
      <c r="C402" s="166"/>
      <c r="D402" s="164" t="s">
        <v>249</v>
      </c>
      <c r="E402" s="99"/>
      <c r="F402" s="81"/>
      <c r="G402" s="81"/>
      <c r="H402" s="81"/>
      <c r="I402" s="153"/>
      <c r="J402" s="186"/>
      <c r="K402" s="186"/>
      <c r="L402" s="153"/>
      <c r="M402" s="264" t="e">
        <f t="shared" si="33"/>
        <v>#DIV/0!</v>
      </c>
      <c r="N402" s="264" t="e">
        <f t="shared" si="38"/>
        <v>#DIV/0!</v>
      </c>
    </row>
    <row r="403" spans="1:14" s="259" customFormat="1" ht="12.75" hidden="1">
      <c r="A403" s="164"/>
      <c r="B403" s="225">
        <v>527</v>
      </c>
      <c r="C403" s="166"/>
      <c r="D403" s="164"/>
      <c r="E403" s="99" t="s">
        <v>566</v>
      </c>
      <c r="F403" s="81">
        <v>5200000</v>
      </c>
      <c r="G403" s="81">
        <v>264000</v>
      </c>
      <c r="H403" s="81">
        <v>264000</v>
      </c>
      <c r="I403" s="268"/>
      <c r="J403" s="261"/>
      <c r="K403" s="261"/>
      <c r="L403" s="258"/>
      <c r="M403" s="264">
        <f t="shared" si="33"/>
        <v>0</v>
      </c>
      <c r="N403" s="264">
        <f t="shared" si="38"/>
        <v>100</v>
      </c>
    </row>
    <row r="404" spans="1:14" s="259" customFormat="1" ht="12.75" hidden="1">
      <c r="A404" s="164"/>
      <c r="B404" s="225">
        <v>435</v>
      </c>
      <c r="C404" s="166"/>
      <c r="D404" s="164"/>
      <c r="E404" s="99" t="s">
        <v>559</v>
      </c>
      <c r="F404" s="81">
        <v>0</v>
      </c>
      <c r="G404" s="81">
        <v>41000</v>
      </c>
      <c r="H404" s="81">
        <v>40810.47</v>
      </c>
      <c r="I404" s="268"/>
      <c r="J404" s="261"/>
      <c r="K404" s="261"/>
      <c r="L404" s="258"/>
      <c r="M404" s="264"/>
      <c r="N404" s="264">
        <f t="shared" si="38"/>
        <v>99.53773170731708</v>
      </c>
    </row>
    <row r="405" spans="1:14" s="259" customFormat="1" ht="12.75" hidden="1">
      <c r="A405" s="164"/>
      <c r="B405" s="225">
        <v>431</v>
      </c>
      <c r="C405" s="166"/>
      <c r="D405" s="164"/>
      <c r="E405" s="99" t="s">
        <v>558</v>
      </c>
      <c r="F405" s="81"/>
      <c r="G405" s="81">
        <v>45000</v>
      </c>
      <c r="H405" s="81">
        <v>37557</v>
      </c>
      <c r="I405" s="268"/>
      <c r="J405" s="261"/>
      <c r="K405" s="261"/>
      <c r="L405" s="258"/>
      <c r="M405" s="264"/>
      <c r="N405" s="264">
        <f t="shared" si="38"/>
        <v>83.46000000000001</v>
      </c>
    </row>
    <row r="406" spans="1:14" s="11" customFormat="1" ht="12.75" hidden="1">
      <c r="A406" s="164"/>
      <c r="B406" s="135"/>
      <c r="C406" s="164" t="s">
        <v>441</v>
      </c>
      <c r="D406" s="177">
        <v>3</v>
      </c>
      <c r="E406" s="99" t="s">
        <v>29</v>
      </c>
      <c r="F406" s="81">
        <f aca="true" t="shared" si="40" ref="F406:H408">SUM(F407)</f>
        <v>0</v>
      </c>
      <c r="G406" s="81">
        <f t="shared" si="40"/>
        <v>0</v>
      </c>
      <c r="H406" s="81">
        <f t="shared" si="40"/>
        <v>0</v>
      </c>
      <c r="I406" s="196"/>
      <c r="J406" s="196"/>
      <c r="K406" s="196"/>
      <c r="L406" s="196"/>
      <c r="M406" s="264" t="e">
        <f t="shared" si="33"/>
        <v>#DIV/0!</v>
      </c>
      <c r="N406" s="264" t="e">
        <f t="shared" si="38"/>
        <v>#DIV/0!</v>
      </c>
    </row>
    <row r="407" spans="1:14" s="11" customFormat="1" ht="22.5" hidden="1">
      <c r="A407" s="164"/>
      <c r="B407" s="135"/>
      <c r="C407" s="164" t="s">
        <v>441</v>
      </c>
      <c r="D407" s="177">
        <v>38</v>
      </c>
      <c r="E407" s="99" t="s">
        <v>14</v>
      </c>
      <c r="F407" s="81">
        <f t="shared" si="40"/>
        <v>0</v>
      </c>
      <c r="G407" s="81">
        <f t="shared" si="40"/>
        <v>0</v>
      </c>
      <c r="H407" s="81">
        <f t="shared" si="40"/>
        <v>0</v>
      </c>
      <c r="I407" s="196"/>
      <c r="J407" s="196"/>
      <c r="K407" s="196"/>
      <c r="L407" s="196"/>
      <c r="M407" s="264" t="e">
        <f t="shared" si="33"/>
        <v>#DIV/0!</v>
      </c>
      <c r="N407" s="264" t="e">
        <f t="shared" si="38"/>
        <v>#DIV/0!</v>
      </c>
    </row>
    <row r="408" spans="1:14" s="11" customFormat="1" ht="12.75" hidden="1">
      <c r="A408" s="164"/>
      <c r="B408" s="225"/>
      <c r="C408" s="164" t="s">
        <v>441</v>
      </c>
      <c r="D408" s="177">
        <v>386</v>
      </c>
      <c r="E408" s="99" t="s">
        <v>40</v>
      </c>
      <c r="F408" s="81">
        <f>SUM(F409)</f>
        <v>0</v>
      </c>
      <c r="G408" s="81">
        <f t="shared" si="40"/>
        <v>0</v>
      </c>
      <c r="H408" s="81">
        <f t="shared" si="40"/>
        <v>0</v>
      </c>
      <c r="I408" s="196"/>
      <c r="J408" s="196"/>
      <c r="K408" s="196"/>
      <c r="L408" s="196"/>
      <c r="M408" s="264" t="e">
        <f t="shared" si="33"/>
        <v>#DIV/0!</v>
      </c>
      <c r="N408" s="264" t="e">
        <f t="shared" si="38"/>
        <v>#DIV/0!</v>
      </c>
    </row>
    <row r="409" spans="1:14" s="68" customFormat="1" ht="12.75" hidden="1">
      <c r="A409" s="166"/>
      <c r="B409" s="135"/>
      <c r="C409" s="166" t="s">
        <v>441</v>
      </c>
      <c r="D409" s="135">
        <v>3861</v>
      </c>
      <c r="E409" s="113" t="s">
        <v>349</v>
      </c>
      <c r="F409" s="83"/>
      <c r="G409" s="83"/>
      <c r="H409" s="83"/>
      <c r="I409" s="155"/>
      <c r="J409" s="156"/>
      <c r="K409" s="156"/>
      <c r="L409" s="155"/>
      <c r="M409" s="264" t="e">
        <f t="shared" si="33"/>
        <v>#DIV/0!</v>
      </c>
      <c r="N409" s="264" t="e">
        <f t="shared" si="38"/>
        <v>#DIV/0!</v>
      </c>
    </row>
    <row r="410" spans="1:14" s="11" customFormat="1" ht="12.75" hidden="1">
      <c r="A410" s="164"/>
      <c r="B410" s="135"/>
      <c r="C410" s="164" t="s">
        <v>441</v>
      </c>
      <c r="D410" s="177">
        <v>4</v>
      </c>
      <c r="E410" s="99" t="s">
        <v>11</v>
      </c>
      <c r="F410" s="81">
        <f aca="true" t="shared" si="41" ref="F410:H411">SUM(F411)</f>
        <v>5200000</v>
      </c>
      <c r="G410" s="81">
        <f t="shared" si="41"/>
        <v>350000</v>
      </c>
      <c r="H410" s="81">
        <f t="shared" si="41"/>
        <v>342367.34</v>
      </c>
      <c r="I410" s="196"/>
      <c r="J410" s="196"/>
      <c r="K410" s="196"/>
      <c r="L410" s="196"/>
      <c r="M410" s="264">
        <f t="shared" si="33"/>
        <v>0</v>
      </c>
      <c r="N410" s="264">
        <f t="shared" si="38"/>
        <v>97.81924000000001</v>
      </c>
    </row>
    <row r="411" spans="1:14" s="11" customFormat="1" ht="12.75" hidden="1">
      <c r="A411" s="164"/>
      <c r="B411" s="135"/>
      <c r="C411" s="164" t="s">
        <v>441</v>
      </c>
      <c r="D411" s="177">
        <v>42</v>
      </c>
      <c r="E411" s="99" t="s">
        <v>112</v>
      </c>
      <c r="F411" s="81">
        <f t="shared" si="41"/>
        <v>5200000</v>
      </c>
      <c r="G411" s="81">
        <f t="shared" si="41"/>
        <v>350000</v>
      </c>
      <c r="H411" s="81">
        <f t="shared" si="41"/>
        <v>342367.34</v>
      </c>
      <c r="I411" s="196"/>
      <c r="J411" s="196"/>
      <c r="K411" s="196"/>
      <c r="L411" s="196"/>
      <c r="M411" s="264">
        <f t="shared" si="33"/>
        <v>0</v>
      </c>
      <c r="N411" s="264">
        <f t="shared" si="38"/>
        <v>97.81924000000001</v>
      </c>
    </row>
    <row r="412" spans="1:14" s="11" customFormat="1" ht="12.75" hidden="1">
      <c r="A412" s="164"/>
      <c r="B412" s="225"/>
      <c r="C412" s="164" t="s">
        <v>441</v>
      </c>
      <c r="D412" s="177">
        <v>421</v>
      </c>
      <c r="E412" s="99" t="s">
        <v>51</v>
      </c>
      <c r="F412" s="81">
        <f>SUM(F413:F415)</f>
        <v>5200000</v>
      </c>
      <c r="G412" s="81">
        <f>SUM(G413:G415)</f>
        <v>350000</v>
      </c>
      <c r="H412" s="81">
        <f>SUM(H413:H415)</f>
        <v>342367.34</v>
      </c>
      <c r="I412" s="196"/>
      <c r="J412" s="196"/>
      <c r="K412" s="196"/>
      <c r="L412" s="196"/>
      <c r="M412" s="264">
        <f aca="true" t="shared" si="42" ref="M412:M485">+I412/F412*100</f>
        <v>0</v>
      </c>
      <c r="N412" s="264">
        <f t="shared" si="38"/>
        <v>97.81924000000001</v>
      </c>
    </row>
    <row r="413" spans="1:14" s="278" customFormat="1" ht="12.75" hidden="1">
      <c r="A413" s="166"/>
      <c r="B413" s="135" t="s">
        <v>604</v>
      </c>
      <c r="C413" s="166" t="s">
        <v>441</v>
      </c>
      <c r="D413" s="135">
        <v>4213</v>
      </c>
      <c r="E413" s="113" t="s">
        <v>526</v>
      </c>
      <c r="F413" s="83">
        <v>400000</v>
      </c>
      <c r="G413" s="83">
        <v>350000</v>
      </c>
      <c r="H413" s="83">
        <v>342367.34</v>
      </c>
      <c r="I413" s="227"/>
      <c r="J413" s="277"/>
      <c r="K413" s="277"/>
      <c r="L413" s="227"/>
      <c r="M413" s="275">
        <f t="shared" si="42"/>
        <v>0</v>
      </c>
      <c r="N413" s="264">
        <f t="shared" si="38"/>
        <v>97.81924000000001</v>
      </c>
    </row>
    <row r="414" spans="1:14" s="68" customFormat="1" ht="12.75" hidden="1">
      <c r="A414" s="166"/>
      <c r="B414" s="135"/>
      <c r="C414" s="166" t="s">
        <v>441</v>
      </c>
      <c r="D414" s="135">
        <v>4213</v>
      </c>
      <c r="E414" s="113" t="s">
        <v>527</v>
      </c>
      <c r="F414" s="83"/>
      <c r="G414" s="83"/>
      <c r="H414" s="83"/>
      <c r="I414" s="83"/>
      <c r="J414" s="169"/>
      <c r="K414" s="169"/>
      <c r="L414" s="83"/>
      <c r="M414" s="264" t="e">
        <f t="shared" si="42"/>
        <v>#DIV/0!</v>
      </c>
      <c r="N414" s="264" t="e">
        <f t="shared" si="38"/>
        <v>#DIV/0!</v>
      </c>
    </row>
    <row r="415" spans="1:14" s="278" customFormat="1" ht="12.75" hidden="1">
      <c r="A415" s="166"/>
      <c r="B415" s="135"/>
      <c r="C415" s="166" t="s">
        <v>441</v>
      </c>
      <c r="D415" s="135">
        <v>4213</v>
      </c>
      <c r="E415" s="113" t="s">
        <v>513</v>
      </c>
      <c r="F415" s="83">
        <v>4800000</v>
      </c>
      <c r="G415" s="83">
        <v>0</v>
      </c>
      <c r="H415" s="83"/>
      <c r="I415" s="227"/>
      <c r="J415" s="277"/>
      <c r="K415" s="277"/>
      <c r="L415" s="227"/>
      <c r="M415" s="275">
        <f t="shared" si="42"/>
        <v>0</v>
      </c>
      <c r="N415" s="264" t="e">
        <f t="shared" si="38"/>
        <v>#DIV/0!</v>
      </c>
    </row>
    <row r="416" spans="1:14" s="68" customFormat="1" ht="22.5" hidden="1">
      <c r="A416" s="164" t="s">
        <v>408</v>
      </c>
      <c r="B416" s="167" t="s">
        <v>473</v>
      </c>
      <c r="C416" s="164" t="s">
        <v>441</v>
      </c>
      <c r="D416" s="164" t="s">
        <v>89</v>
      </c>
      <c r="E416" s="99" t="s">
        <v>575</v>
      </c>
      <c r="F416" s="81">
        <f>SUM(F421)</f>
        <v>850000</v>
      </c>
      <c r="G416" s="81">
        <f>SUM(G421)</f>
        <v>230000</v>
      </c>
      <c r="H416" s="81">
        <f>SUM(H421)</f>
        <v>228039.38</v>
      </c>
      <c r="I416" s="153"/>
      <c r="J416" s="153"/>
      <c r="K416" s="153"/>
      <c r="L416" s="153"/>
      <c r="M416" s="264">
        <f t="shared" si="42"/>
        <v>0</v>
      </c>
      <c r="N416" s="264">
        <f t="shared" si="38"/>
        <v>99.14755652173913</v>
      </c>
    </row>
    <row r="417" spans="1:14" s="68" customFormat="1" ht="12.75" hidden="1">
      <c r="A417" s="164"/>
      <c r="B417" s="167"/>
      <c r="C417" s="166"/>
      <c r="D417" s="164" t="s">
        <v>407</v>
      </c>
      <c r="E417" s="99"/>
      <c r="F417" s="81"/>
      <c r="G417" s="81"/>
      <c r="H417" s="81"/>
      <c r="I417" s="153"/>
      <c r="J417" s="186"/>
      <c r="K417" s="186"/>
      <c r="L417" s="153"/>
      <c r="M417" s="264" t="e">
        <f t="shared" si="42"/>
        <v>#DIV/0!</v>
      </c>
      <c r="N417" s="264" t="e">
        <f t="shared" si="38"/>
        <v>#DIV/0!</v>
      </c>
    </row>
    <row r="418" spans="1:14" s="259" customFormat="1" ht="12.75" hidden="1">
      <c r="A418" s="164"/>
      <c r="B418" s="225">
        <v>11</v>
      </c>
      <c r="C418" s="166"/>
      <c r="D418" s="164"/>
      <c r="E418" s="99" t="s">
        <v>551</v>
      </c>
      <c r="F418" s="81">
        <v>100000</v>
      </c>
      <c r="G418" s="81">
        <v>35000</v>
      </c>
      <c r="H418" s="81">
        <v>33913</v>
      </c>
      <c r="I418" s="268"/>
      <c r="J418" s="272"/>
      <c r="K418" s="272"/>
      <c r="L418" s="268"/>
      <c r="M418" s="264">
        <f t="shared" si="42"/>
        <v>0</v>
      </c>
      <c r="N418" s="264">
        <f t="shared" si="38"/>
        <v>96.89428571428572</v>
      </c>
    </row>
    <row r="419" spans="1:14" s="259" customFormat="1" ht="12.75" hidden="1">
      <c r="A419" s="164"/>
      <c r="B419" s="225">
        <v>527</v>
      </c>
      <c r="C419" s="166"/>
      <c r="D419" s="164"/>
      <c r="E419" s="99" t="s">
        <v>566</v>
      </c>
      <c r="F419" s="81">
        <v>750000</v>
      </c>
      <c r="G419" s="81">
        <v>150000</v>
      </c>
      <c r="H419" s="81">
        <v>150000</v>
      </c>
      <c r="I419" s="268"/>
      <c r="J419" s="272"/>
      <c r="K419" s="272"/>
      <c r="L419" s="268"/>
      <c r="M419" s="264">
        <f t="shared" si="42"/>
        <v>0</v>
      </c>
      <c r="N419" s="264">
        <f t="shared" si="38"/>
        <v>100</v>
      </c>
    </row>
    <row r="420" spans="1:14" s="259" customFormat="1" ht="12.75" hidden="1">
      <c r="A420" s="164"/>
      <c r="B420" s="225">
        <v>435</v>
      </c>
      <c r="C420" s="166"/>
      <c r="D420" s="164"/>
      <c r="E420" s="99" t="s">
        <v>559</v>
      </c>
      <c r="F420" s="81"/>
      <c r="G420" s="81">
        <v>45000</v>
      </c>
      <c r="H420" s="81">
        <v>44126</v>
      </c>
      <c r="I420" s="268"/>
      <c r="J420" s="272"/>
      <c r="K420" s="272"/>
      <c r="L420" s="268"/>
      <c r="M420" s="264"/>
      <c r="N420" s="264">
        <f t="shared" si="38"/>
        <v>98.05777777777777</v>
      </c>
    </row>
    <row r="421" spans="1:14" s="68" customFormat="1" ht="12.75" hidden="1">
      <c r="A421" s="164"/>
      <c r="B421" s="225"/>
      <c r="C421" s="164" t="s">
        <v>441</v>
      </c>
      <c r="D421" s="177">
        <v>4</v>
      </c>
      <c r="E421" s="99" t="s">
        <v>11</v>
      </c>
      <c r="F421" s="81">
        <f>SUM(F422,F425)</f>
        <v>850000</v>
      </c>
      <c r="G421" s="81">
        <f>SUM(G422,G425)</f>
        <v>230000</v>
      </c>
      <c r="H421" s="81">
        <f>SUM(H422,H425)</f>
        <v>228039.38</v>
      </c>
      <c r="I421" s="196"/>
      <c r="J421" s="196"/>
      <c r="K421" s="196"/>
      <c r="L421" s="196"/>
      <c r="M421" s="264">
        <f t="shared" si="42"/>
        <v>0</v>
      </c>
      <c r="N421" s="264">
        <f t="shared" si="38"/>
        <v>99.14755652173913</v>
      </c>
    </row>
    <row r="422" spans="1:14" s="68" customFormat="1" ht="12.75" hidden="1">
      <c r="A422" s="164"/>
      <c r="B422" s="225"/>
      <c r="C422" s="164" t="s">
        <v>441</v>
      </c>
      <c r="D422" s="177">
        <v>42</v>
      </c>
      <c r="E422" s="99" t="s">
        <v>112</v>
      </c>
      <c r="F422" s="81">
        <f aca="true" t="shared" si="43" ref="F422:H426">SUM(F423)</f>
        <v>0</v>
      </c>
      <c r="G422" s="81">
        <f t="shared" si="43"/>
        <v>0</v>
      </c>
      <c r="H422" s="81">
        <f t="shared" si="43"/>
        <v>0</v>
      </c>
      <c r="I422" s="196"/>
      <c r="J422" s="196"/>
      <c r="K422" s="196"/>
      <c r="L422" s="196"/>
      <c r="M422" s="264" t="e">
        <f t="shared" si="42"/>
        <v>#DIV/0!</v>
      </c>
      <c r="N422" s="264" t="e">
        <f t="shared" si="38"/>
        <v>#DIV/0!</v>
      </c>
    </row>
    <row r="423" spans="1:14" s="68" customFormat="1" ht="12.75" hidden="1">
      <c r="A423" s="164"/>
      <c r="B423" s="225"/>
      <c r="C423" s="164" t="s">
        <v>441</v>
      </c>
      <c r="D423" s="177">
        <v>421</v>
      </c>
      <c r="E423" s="99" t="s">
        <v>51</v>
      </c>
      <c r="F423" s="81">
        <f t="shared" si="43"/>
        <v>0</v>
      </c>
      <c r="G423" s="81">
        <f t="shared" si="43"/>
        <v>0</v>
      </c>
      <c r="H423" s="81">
        <f t="shared" si="43"/>
        <v>0</v>
      </c>
      <c r="I423" s="196"/>
      <c r="J423" s="196"/>
      <c r="K423" s="196"/>
      <c r="L423" s="196"/>
      <c r="M423" s="264" t="e">
        <f t="shared" si="42"/>
        <v>#DIV/0!</v>
      </c>
      <c r="N423" s="264" t="e">
        <f t="shared" si="38"/>
        <v>#DIV/0!</v>
      </c>
    </row>
    <row r="424" spans="1:14" s="68" customFormat="1" ht="12.75" hidden="1">
      <c r="A424" s="148"/>
      <c r="B424" s="225"/>
      <c r="C424" s="166" t="s">
        <v>441</v>
      </c>
      <c r="D424" s="135">
        <v>4212</v>
      </c>
      <c r="E424" s="113" t="s">
        <v>524</v>
      </c>
      <c r="F424" s="83"/>
      <c r="G424" s="83"/>
      <c r="H424" s="83"/>
      <c r="I424" s="83"/>
      <c r="J424" s="169"/>
      <c r="K424" s="169"/>
      <c r="L424" s="83"/>
      <c r="M424" s="264" t="e">
        <f t="shared" si="42"/>
        <v>#DIV/0!</v>
      </c>
      <c r="N424" s="264" t="e">
        <f t="shared" si="38"/>
        <v>#DIV/0!</v>
      </c>
    </row>
    <row r="425" spans="1:14" s="68" customFormat="1" ht="12.75" hidden="1">
      <c r="A425" s="164"/>
      <c r="B425" s="225"/>
      <c r="C425" s="164" t="s">
        <v>441</v>
      </c>
      <c r="D425" s="177">
        <v>45</v>
      </c>
      <c r="E425" s="99" t="s">
        <v>409</v>
      </c>
      <c r="F425" s="81">
        <f t="shared" si="43"/>
        <v>850000</v>
      </c>
      <c r="G425" s="81">
        <f t="shared" si="43"/>
        <v>230000</v>
      </c>
      <c r="H425" s="81">
        <f t="shared" si="43"/>
        <v>228039.38</v>
      </c>
      <c r="I425" s="196"/>
      <c r="J425" s="196"/>
      <c r="K425" s="196"/>
      <c r="L425" s="196"/>
      <c r="M425" s="264">
        <f t="shared" si="42"/>
        <v>0</v>
      </c>
      <c r="N425" s="264">
        <f t="shared" si="38"/>
        <v>99.14755652173913</v>
      </c>
    </row>
    <row r="426" spans="1:14" s="68" customFormat="1" ht="12.75" hidden="1">
      <c r="A426" s="148"/>
      <c r="B426" s="225"/>
      <c r="C426" s="164" t="s">
        <v>441</v>
      </c>
      <c r="D426" s="177">
        <v>451</v>
      </c>
      <c r="E426" s="99" t="s">
        <v>410</v>
      </c>
      <c r="F426" s="81">
        <f t="shared" si="43"/>
        <v>850000</v>
      </c>
      <c r="G426" s="81">
        <f t="shared" si="43"/>
        <v>230000</v>
      </c>
      <c r="H426" s="81">
        <f t="shared" si="43"/>
        <v>228039.38</v>
      </c>
      <c r="I426" s="196"/>
      <c r="J426" s="196"/>
      <c r="K426" s="196"/>
      <c r="L426" s="196"/>
      <c r="M426" s="264">
        <f t="shared" si="42"/>
        <v>0</v>
      </c>
      <c r="N426" s="264">
        <f t="shared" si="38"/>
        <v>99.14755652173913</v>
      </c>
    </row>
    <row r="427" spans="1:14" s="278" customFormat="1" ht="22.5" hidden="1">
      <c r="A427" s="164"/>
      <c r="B427" s="135"/>
      <c r="C427" s="166" t="s">
        <v>441</v>
      </c>
      <c r="D427" s="135">
        <v>4511</v>
      </c>
      <c r="E427" s="113" t="s">
        <v>552</v>
      </c>
      <c r="F427" s="83">
        <v>850000</v>
      </c>
      <c r="G427" s="83">
        <v>230000</v>
      </c>
      <c r="H427" s="83">
        <v>228039.38</v>
      </c>
      <c r="I427" s="227"/>
      <c r="J427" s="277"/>
      <c r="K427" s="277"/>
      <c r="L427" s="227"/>
      <c r="M427" s="275">
        <f t="shared" si="42"/>
        <v>0</v>
      </c>
      <c r="N427" s="264">
        <f t="shared" si="38"/>
        <v>99.14755652173913</v>
      </c>
    </row>
    <row r="428" spans="1:14" ht="22.5" hidden="1">
      <c r="A428" s="164" t="s">
        <v>516</v>
      </c>
      <c r="B428" s="167" t="s">
        <v>474</v>
      </c>
      <c r="C428" s="164" t="s">
        <v>441</v>
      </c>
      <c r="D428" s="164" t="s">
        <v>89</v>
      </c>
      <c r="E428" s="99" t="s">
        <v>514</v>
      </c>
      <c r="F428" s="81">
        <f>SUM(F434)</f>
        <v>9903000</v>
      </c>
      <c r="G428" s="81">
        <f>SUM(G434)</f>
        <v>303000</v>
      </c>
      <c r="H428" s="81">
        <f>SUM(H434)</f>
        <v>287367.94</v>
      </c>
      <c r="I428" s="153"/>
      <c r="J428" s="153"/>
      <c r="K428" s="153"/>
      <c r="L428" s="153"/>
      <c r="M428" s="264">
        <f t="shared" si="42"/>
        <v>0</v>
      </c>
      <c r="N428" s="264">
        <f t="shared" si="38"/>
        <v>94.84090429042904</v>
      </c>
    </row>
    <row r="429" spans="1:14" ht="12.75" hidden="1">
      <c r="A429" s="164"/>
      <c r="B429" s="167"/>
      <c r="C429" s="166"/>
      <c r="D429" s="164" t="s">
        <v>517</v>
      </c>
      <c r="E429" s="99"/>
      <c r="F429" s="81"/>
      <c r="G429" s="81"/>
      <c r="H429" s="81"/>
      <c r="I429" s="153"/>
      <c r="J429" s="186"/>
      <c r="K429" s="186"/>
      <c r="L429" s="153"/>
      <c r="M429" s="264" t="e">
        <f t="shared" si="42"/>
        <v>#DIV/0!</v>
      </c>
      <c r="N429" s="264" t="e">
        <f t="shared" si="38"/>
        <v>#DIV/0!</v>
      </c>
    </row>
    <row r="430" spans="1:14" s="262" customFormat="1" ht="12.75" hidden="1">
      <c r="A430" s="164"/>
      <c r="B430" s="225">
        <v>527</v>
      </c>
      <c r="C430" s="164"/>
      <c r="D430" s="164"/>
      <c r="E430" s="99" t="s">
        <v>567</v>
      </c>
      <c r="F430" s="81">
        <v>9438317</v>
      </c>
      <c r="G430" s="81">
        <v>220000</v>
      </c>
      <c r="H430" s="81">
        <v>220000</v>
      </c>
      <c r="I430" s="268"/>
      <c r="J430" s="268"/>
      <c r="K430" s="268"/>
      <c r="L430" s="268"/>
      <c r="M430" s="264">
        <f t="shared" si="42"/>
        <v>0</v>
      </c>
      <c r="N430" s="264">
        <f t="shared" si="38"/>
        <v>100</v>
      </c>
    </row>
    <row r="431" spans="1:14" s="262" customFormat="1" ht="12.75" hidden="1">
      <c r="A431" s="164"/>
      <c r="B431" s="225">
        <v>11</v>
      </c>
      <c r="C431" s="164"/>
      <c r="D431" s="164"/>
      <c r="E431" s="99" t="s">
        <v>551</v>
      </c>
      <c r="F431" s="81">
        <v>65000</v>
      </c>
      <c r="G431" s="81">
        <v>0</v>
      </c>
      <c r="H431" s="81">
        <v>0</v>
      </c>
      <c r="I431" s="268"/>
      <c r="J431" s="268"/>
      <c r="K431" s="268"/>
      <c r="L431" s="268"/>
      <c r="M431" s="264"/>
      <c r="N431" s="264" t="e">
        <f t="shared" si="38"/>
        <v>#DIV/0!</v>
      </c>
    </row>
    <row r="432" spans="1:14" s="262" customFormat="1" ht="12.75" hidden="1">
      <c r="A432" s="164"/>
      <c r="B432" s="225">
        <v>435</v>
      </c>
      <c r="C432" s="164"/>
      <c r="D432" s="164"/>
      <c r="E432" s="99" t="s">
        <v>559</v>
      </c>
      <c r="F432" s="81">
        <v>0</v>
      </c>
      <c r="G432" s="81">
        <v>80000</v>
      </c>
      <c r="H432" s="81">
        <v>64368</v>
      </c>
      <c r="I432" s="268"/>
      <c r="J432" s="268"/>
      <c r="K432" s="268"/>
      <c r="L432" s="268"/>
      <c r="M432" s="264"/>
      <c r="N432" s="264">
        <f t="shared" si="38"/>
        <v>80.46</v>
      </c>
    </row>
    <row r="433" spans="1:14" s="262" customFormat="1" ht="12.75" hidden="1">
      <c r="A433" s="164"/>
      <c r="B433" s="225">
        <v>431</v>
      </c>
      <c r="C433" s="164"/>
      <c r="D433" s="164"/>
      <c r="E433" s="99" t="s">
        <v>558</v>
      </c>
      <c r="F433" s="81">
        <v>0</v>
      </c>
      <c r="G433" s="81">
        <v>3000</v>
      </c>
      <c r="H433" s="81">
        <v>3000</v>
      </c>
      <c r="I433" s="268"/>
      <c r="J433" s="268"/>
      <c r="K433" s="268"/>
      <c r="L433" s="268"/>
      <c r="M433" s="264"/>
      <c r="N433" s="264">
        <f t="shared" si="38"/>
        <v>100</v>
      </c>
    </row>
    <row r="434" spans="1:14" ht="12.75" hidden="1">
      <c r="A434" s="164"/>
      <c r="B434" s="167"/>
      <c r="C434" s="177">
        <v>650</v>
      </c>
      <c r="D434" s="177">
        <v>4</v>
      </c>
      <c r="E434" s="99" t="s">
        <v>409</v>
      </c>
      <c r="F434" s="195">
        <f>SUM(F435,F438)</f>
        <v>9903000</v>
      </c>
      <c r="G434" s="195">
        <f>SUM(G435,G438)</f>
        <v>303000</v>
      </c>
      <c r="H434" s="195">
        <f>SUM(H435,H438)</f>
        <v>287367.94</v>
      </c>
      <c r="I434" s="195"/>
      <c r="J434" s="195"/>
      <c r="K434" s="195"/>
      <c r="L434" s="195"/>
      <c r="M434" s="264">
        <f t="shared" si="42"/>
        <v>0</v>
      </c>
      <c r="N434" s="264">
        <f t="shared" si="38"/>
        <v>94.84090429042904</v>
      </c>
    </row>
    <row r="435" spans="1:14" ht="22.5" hidden="1">
      <c r="A435" s="164"/>
      <c r="B435" s="167">
        <v>431</v>
      </c>
      <c r="C435" s="177"/>
      <c r="D435" s="177">
        <v>41</v>
      </c>
      <c r="E435" s="99" t="s">
        <v>578</v>
      </c>
      <c r="F435" s="195">
        <f aca="true" t="shared" si="44" ref="F435:H436">SUM(F436)</f>
        <v>3000</v>
      </c>
      <c r="G435" s="195">
        <f t="shared" si="44"/>
        <v>3000</v>
      </c>
      <c r="H435" s="195">
        <f t="shared" si="44"/>
        <v>3000</v>
      </c>
      <c r="I435" s="195"/>
      <c r="J435" s="195"/>
      <c r="K435" s="195"/>
      <c r="L435" s="195"/>
      <c r="M435" s="264"/>
      <c r="N435" s="264">
        <f t="shared" si="38"/>
        <v>100</v>
      </c>
    </row>
    <row r="436" spans="1:14" ht="12.75" hidden="1">
      <c r="A436" s="164"/>
      <c r="B436" s="167"/>
      <c r="C436" s="177"/>
      <c r="D436" s="177">
        <v>411</v>
      </c>
      <c r="E436" s="99" t="s">
        <v>49</v>
      </c>
      <c r="F436" s="195">
        <f t="shared" si="44"/>
        <v>3000</v>
      </c>
      <c r="G436" s="195">
        <f t="shared" si="44"/>
        <v>3000</v>
      </c>
      <c r="H436" s="195">
        <f t="shared" si="44"/>
        <v>3000</v>
      </c>
      <c r="I436" s="195"/>
      <c r="J436" s="195"/>
      <c r="K436" s="195"/>
      <c r="L436" s="195"/>
      <c r="M436" s="264"/>
      <c r="N436" s="264">
        <f t="shared" si="38"/>
        <v>100</v>
      </c>
    </row>
    <row r="437" spans="1:14" s="69" customFormat="1" ht="12.75" hidden="1">
      <c r="A437" s="166"/>
      <c r="B437" s="167"/>
      <c r="C437" s="135"/>
      <c r="D437" s="135">
        <v>4112</v>
      </c>
      <c r="E437" s="113" t="s">
        <v>579</v>
      </c>
      <c r="F437" s="90">
        <v>3000</v>
      </c>
      <c r="G437" s="90">
        <v>3000</v>
      </c>
      <c r="H437" s="90">
        <v>3000</v>
      </c>
      <c r="I437" s="90"/>
      <c r="J437" s="246"/>
      <c r="K437" s="246"/>
      <c r="L437" s="90"/>
      <c r="M437" s="274"/>
      <c r="N437" s="264">
        <f t="shared" si="38"/>
        <v>100</v>
      </c>
    </row>
    <row r="438" spans="1:14" ht="12.75" hidden="1">
      <c r="A438" s="164"/>
      <c r="B438" s="225"/>
      <c r="C438" s="177">
        <v>650</v>
      </c>
      <c r="D438" s="177">
        <v>421</v>
      </c>
      <c r="E438" s="99" t="s">
        <v>410</v>
      </c>
      <c r="F438" s="195">
        <f>SUM(F439,F440)</f>
        <v>9900000</v>
      </c>
      <c r="G438" s="195">
        <f>SUM(G439,G440)</f>
        <v>300000</v>
      </c>
      <c r="H438" s="195">
        <f>SUM(H439,H440)</f>
        <v>284367.94</v>
      </c>
      <c r="I438" s="195"/>
      <c r="J438" s="195"/>
      <c r="K438" s="195"/>
      <c r="L438" s="195"/>
      <c r="M438" s="264">
        <f t="shared" si="42"/>
        <v>0</v>
      </c>
      <c r="N438" s="264">
        <f t="shared" si="38"/>
        <v>94.78931333333334</v>
      </c>
    </row>
    <row r="439" spans="1:14" s="241" customFormat="1" ht="12.75" hidden="1">
      <c r="A439" s="166" t="s">
        <v>583</v>
      </c>
      <c r="B439" s="167"/>
      <c r="C439" s="135">
        <v>650</v>
      </c>
      <c r="D439" s="135">
        <v>4214</v>
      </c>
      <c r="E439" s="113" t="s">
        <v>528</v>
      </c>
      <c r="F439" s="83">
        <v>9585500</v>
      </c>
      <c r="G439" s="83">
        <v>0</v>
      </c>
      <c r="H439" s="83">
        <v>0</v>
      </c>
      <c r="I439" s="227"/>
      <c r="J439" s="279"/>
      <c r="K439" s="279"/>
      <c r="L439" s="227"/>
      <c r="M439" s="275">
        <f t="shared" si="42"/>
        <v>0</v>
      </c>
      <c r="N439" s="264" t="e">
        <f t="shared" si="38"/>
        <v>#DIV/0!</v>
      </c>
    </row>
    <row r="440" spans="1:14" s="241" customFormat="1" ht="12.75" hidden="1">
      <c r="A440" s="166" t="s">
        <v>583</v>
      </c>
      <c r="B440" s="167" t="s">
        <v>605</v>
      </c>
      <c r="C440" s="135">
        <v>650</v>
      </c>
      <c r="D440" s="135">
        <v>4214</v>
      </c>
      <c r="E440" s="113" t="s">
        <v>515</v>
      </c>
      <c r="F440" s="83">
        <v>314500</v>
      </c>
      <c r="G440" s="83">
        <v>300000</v>
      </c>
      <c r="H440" s="83">
        <v>284367.94</v>
      </c>
      <c r="I440" s="227"/>
      <c r="J440" s="279"/>
      <c r="K440" s="279"/>
      <c r="L440" s="227"/>
      <c r="M440" s="275">
        <f t="shared" si="42"/>
        <v>0</v>
      </c>
      <c r="N440" s="264">
        <f t="shared" si="38"/>
        <v>94.78931333333334</v>
      </c>
    </row>
    <row r="441" spans="1:14" s="69" customFormat="1" ht="12.75" hidden="1">
      <c r="A441" s="164" t="s">
        <v>520</v>
      </c>
      <c r="B441" s="167" t="s">
        <v>529</v>
      </c>
      <c r="C441" s="164" t="s">
        <v>441</v>
      </c>
      <c r="D441" s="164" t="s">
        <v>89</v>
      </c>
      <c r="E441" s="99" t="s">
        <v>574</v>
      </c>
      <c r="F441" s="81">
        <f>SUM(F447)</f>
        <v>7190500</v>
      </c>
      <c r="G441" s="81">
        <f>SUM(G447)</f>
        <v>40000</v>
      </c>
      <c r="H441" s="81">
        <f>SUM(H447)</f>
        <v>39571</v>
      </c>
      <c r="I441" s="153"/>
      <c r="J441" s="153"/>
      <c r="K441" s="153"/>
      <c r="L441" s="153"/>
      <c r="M441" s="264">
        <f t="shared" si="42"/>
        <v>0</v>
      </c>
      <c r="N441" s="264">
        <f t="shared" si="38"/>
        <v>98.9275</v>
      </c>
    </row>
    <row r="442" spans="1:14" s="69" customFormat="1" ht="12.75" hidden="1">
      <c r="A442" s="164"/>
      <c r="B442" s="167"/>
      <c r="C442" s="166"/>
      <c r="D442" s="164" t="s">
        <v>521</v>
      </c>
      <c r="E442" s="99"/>
      <c r="F442" s="81"/>
      <c r="G442" s="81"/>
      <c r="H442" s="81"/>
      <c r="I442" s="153"/>
      <c r="J442" s="186"/>
      <c r="K442" s="186"/>
      <c r="L442" s="153"/>
      <c r="M442" s="264" t="e">
        <f t="shared" si="42"/>
        <v>#DIV/0!</v>
      </c>
      <c r="N442" s="264" t="e">
        <f t="shared" si="38"/>
        <v>#DIV/0!</v>
      </c>
    </row>
    <row r="443" spans="1:14" s="262" customFormat="1" ht="12.75" hidden="1">
      <c r="A443" s="164"/>
      <c r="B443" s="225">
        <v>527</v>
      </c>
      <c r="C443" s="164"/>
      <c r="D443" s="164"/>
      <c r="E443" s="99" t="s">
        <v>566</v>
      </c>
      <c r="F443" s="81">
        <v>7190500</v>
      </c>
      <c r="G443" s="81">
        <v>0</v>
      </c>
      <c r="H443" s="81">
        <v>0</v>
      </c>
      <c r="I443" s="268"/>
      <c r="J443" s="258"/>
      <c r="K443" s="258"/>
      <c r="L443" s="258"/>
      <c r="M443" s="264">
        <f t="shared" si="42"/>
        <v>0</v>
      </c>
      <c r="N443" s="264" t="e">
        <f t="shared" si="38"/>
        <v>#DIV/0!</v>
      </c>
    </row>
    <row r="444" spans="1:14" s="262" customFormat="1" ht="12.75" hidden="1">
      <c r="A444" s="164"/>
      <c r="B444" s="225">
        <v>11</v>
      </c>
      <c r="C444" s="164"/>
      <c r="D444" s="164"/>
      <c r="E444" s="99" t="s">
        <v>551</v>
      </c>
      <c r="F444" s="81">
        <v>0</v>
      </c>
      <c r="G444" s="81">
        <v>9850</v>
      </c>
      <c r="H444" s="81">
        <v>9615</v>
      </c>
      <c r="I444" s="268"/>
      <c r="J444" s="258"/>
      <c r="K444" s="258"/>
      <c r="L444" s="258"/>
      <c r="M444" s="264"/>
      <c r="N444" s="264">
        <f t="shared" si="38"/>
        <v>97.61421319796955</v>
      </c>
    </row>
    <row r="445" spans="1:14" s="262" customFormat="1" ht="12.75" hidden="1">
      <c r="A445" s="164"/>
      <c r="B445" s="225">
        <v>433</v>
      </c>
      <c r="C445" s="164"/>
      <c r="D445" s="164"/>
      <c r="E445" s="99" t="s">
        <v>557</v>
      </c>
      <c r="F445" s="81"/>
      <c r="G445" s="81">
        <v>16650</v>
      </c>
      <c r="H445" s="81">
        <v>16636.85</v>
      </c>
      <c r="I445" s="268"/>
      <c r="J445" s="258"/>
      <c r="K445" s="258"/>
      <c r="L445" s="258"/>
      <c r="M445" s="264"/>
      <c r="N445" s="264">
        <f t="shared" si="38"/>
        <v>99.92102102102102</v>
      </c>
    </row>
    <row r="446" spans="1:14" s="262" customFormat="1" ht="12.75" hidden="1">
      <c r="A446" s="164"/>
      <c r="B446" s="225">
        <v>434</v>
      </c>
      <c r="C446" s="164"/>
      <c r="D446" s="164"/>
      <c r="E446" s="99" t="s">
        <v>555</v>
      </c>
      <c r="F446" s="81"/>
      <c r="G446" s="81">
        <v>13500</v>
      </c>
      <c r="H446" s="81">
        <v>13319.13</v>
      </c>
      <c r="I446" s="268"/>
      <c r="J446" s="258"/>
      <c r="K446" s="258"/>
      <c r="L446" s="258"/>
      <c r="M446" s="264"/>
      <c r="N446" s="264">
        <f t="shared" si="38"/>
        <v>98.66022222222222</v>
      </c>
    </row>
    <row r="447" spans="1:14" s="69" customFormat="1" ht="12.75" hidden="1">
      <c r="A447" s="164"/>
      <c r="B447" s="167"/>
      <c r="C447" s="177">
        <v>650</v>
      </c>
      <c r="D447" s="177">
        <v>4</v>
      </c>
      <c r="E447" s="99" t="s">
        <v>409</v>
      </c>
      <c r="F447" s="195">
        <f>SUM(F448)</f>
        <v>7190500</v>
      </c>
      <c r="G447" s="195">
        <f>SUM(G448)</f>
        <v>40000</v>
      </c>
      <c r="H447" s="195">
        <f>SUM(H448)</f>
        <v>39571</v>
      </c>
      <c r="I447" s="195"/>
      <c r="J447" s="195"/>
      <c r="K447" s="195"/>
      <c r="L447" s="195"/>
      <c r="M447" s="264">
        <f t="shared" si="42"/>
        <v>0</v>
      </c>
      <c r="N447" s="264">
        <f t="shared" si="38"/>
        <v>98.9275</v>
      </c>
    </row>
    <row r="448" spans="1:14" s="69" customFormat="1" ht="12.75" hidden="1">
      <c r="A448" s="164"/>
      <c r="B448" s="225"/>
      <c r="C448" s="177">
        <v>650</v>
      </c>
      <c r="D448" s="177">
        <v>421</v>
      </c>
      <c r="E448" s="99" t="s">
        <v>51</v>
      </c>
      <c r="F448" s="195">
        <f>SUM(F449,F450)</f>
        <v>7190500</v>
      </c>
      <c r="G448" s="195">
        <f>SUM(G449,G450)</f>
        <v>40000</v>
      </c>
      <c r="H448" s="195">
        <f>SUM(H449,H450)</f>
        <v>39571</v>
      </c>
      <c r="I448" s="195"/>
      <c r="J448" s="195"/>
      <c r="K448" s="195"/>
      <c r="L448" s="195"/>
      <c r="M448" s="264">
        <f t="shared" si="42"/>
        <v>0</v>
      </c>
      <c r="N448" s="264">
        <f t="shared" si="38"/>
        <v>98.9275</v>
      </c>
    </row>
    <row r="449" spans="1:14" s="69" customFormat="1" ht="12.75" hidden="1">
      <c r="A449" s="164"/>
      <c r="B449" s="167"/>
      <c r="C449" s="135">
        <v>650</v>
      </c>
      <c r="D449" s="135">
        <v>4212</v>
      </c>
      <c r="E449" s="113" t="s">
        <v>525</v>
      </c>
      <c r="F449" s="83">
        <v>0</v>
      </c>
      <c r="G449" s="83"/>
      <c r="H449" s="83">
        <v>0</v>
      </c>
      <c r="I449" s="83"/>
      <c r="J449" s="246"/>
      <c r="K449" s="246"/>
      <c r="L449" s="83"/>
      <c r="M449" s="264" t="e">
        <f t="shared" si="42"/>
        <v>#DIV/0!</v>
      </c>
      <c r="N449" s="264" t="e">
        <f t="shared" si="38"/>
        <v>#DIV/0!</v>
      </c>
    </row>
    <row r="450" spans="1:14" s="241" customFormat="1" ht="12.75" hidden="1">
      <c r="A450" s="166"/>
      <c r="B450" s="167"/>
      <c r="C450" s="135">
        <v>650</v>
      </c>
      <c r="D450" s="135">
        <v>42126</v>
      </c>
      <c r="E450" s="113" t="s">
        <v>572</v>
      </c>
      <c r="F450" s="83">
        <v>7190500</v>
      </c>
      <c r="G450" s="83">
        <v>40000</v>
      </c>
      <c r="H450" s="83">
        <v>39571</v>
      </c>
      <c r="I450" s="227"/>
      <c r="J450" s="279"/>
      <c r="K450" s="279"/>
      <c r="L450" s="227"/>
      <c r="M450" s="275">
        <f t="shared" si="42"/>
        <v>0</v>
      </c>
      <c r="N450" s="264">
        <f t="shared" si="38"/>
        <v>98.9275</v>
      </c>
    </row>
    <row r="451" spans="1:14" s="69" customFormat="1" ht="12.75" hidden="1">
      <c r="A451" s="164" t="s">
        <v>522</v>
      </c>
      <c r="B451" s="167" t="s">
        <v>553</v>
      </c>
      <c r="C451" s="164" t="s">
        <v>441</v>
      </c>
      <c r="D451" s="164" t="s">
        <v>89</v>
      </c>
      <c r="E451" s="99" t="s">
        <v>534</v>
      </c>
      <c r="F451" s="81">
        <f>SUM(F454)</f>
        <v>31000</v>
      </c>
      <c r="G451" s="81">
        <f>SUM(G454)</f>
        <v>31000</v>
      </c>
      <c r="H451" s="81">
        <f>SUM(H454)</f>
        <v>31000</v>
      </c>
      <c r="I451" s="153"/>
      <c r="J451" s="153"/>
      <c r="K451" s="153"/>
      <c r="L451" s="153"/>
      <c r="M451" s="264">
        <f t="shared" si="42"/>
        <v>0</v>
      </c>
      <c r="N451" s="264">
        <f t="shared" si="38"/>
        <v>100</v>
      </c>
    </row>
    <row r="452" spans="1:14" s="69" customFormat="1" ht="12.75" hidden="1">
      <c r="A452" s="164"/>
      <c r="B452" s="167"/>
      <c r="C452" s="166"/>
      <c r="D452" s="164" t="s">
        <v>523</v>
      </c>
      <c r="E452" s="99" t="s">
        <v>535</v>
      </c>
      <c r="F452" s="81"/>
      <c r="G452" s="81"/>
      <c r="H452" s="81"/>
      <c r="I452" s="153"/>
      <c r="J452" s="186"/>
      <c r="K452" s="186"/>
      <c r="L452" s="153"/>
      <c r="M452" s="264" t="e">
        <f t="shared" si="42"/>
        <v>#DIV/0!</v>
      </c>
      <c r="N452" s="264" t="e">
        <f t="shared" si="38"/>
        <v>#DIV/0!</v>
      </c>
    </row>
    <row r="453" spans="1:14" s="259" customFormat="1" ht="12.75" hidden="1">
      <c r="A453" s="164"/>
      <c r="B453" s="225">
        <v>11</v>
      </c>
      <c r="C453" s="166"/>
      <c r="D453" s="164"/>
      <c r="E453" s="99" t="s">
        <v>551</v>
      </c>
      <c r="F453" s="81">
        <v>31000</v>
      </c>
      <c r="G453" s="81">
        <v>31000</v>
      </c>
      <c r="H453" s="81">
        <v>31000</v>
      </c>
      <c r="I453" s="268"/>
      <c r="J453" s="261"/>
      <c r="K453" s="261"/>
      <c r="L453" s="258"/>
      <c r="M453" s="264">
        <f t="shared" si="42"/>
        <v>0</v>
      </c>
      <c r="N453" s="264">
        <f t="shared" si="38"/>
        <v>100</v>
      </c>
    </row>
    <row r="454" spans="1:14" s="69" customFormat="1" ht="12.75" hidden="1">
      <c r="A454" s="164"/>
      <c r="B454" s="167"/>
      <c r="C454" s="177">
        <v>650</v>
      </c>
      <c r="D454" s="177">
        <v>4</v>
      </c>
      <c r="E454" s="99" t="s">
        <v>409</v>
      </c>
      <c r="F454" s="195">
        <f aca="true" t="shared" si="45" ref="F454:H456">SUM(F455)</f>
        <v>31000</v>
      </c>
      <c r="G454" s="195">
        <f t="shared" si="45"/>
        <v>31000</v>
      </c>
      <c r="H454" s="195">
        <f t="shared" si="45"/>
        <v>31000</v>
      </c>
      <c r="I454" s="195"/>
      <c r="J454" s="195"/>
      <c r="K454" s="195"/>
      <c r="L454" s="195"/>
      <c r="M454" s="264">
        <f t="shared" si="42"/>
        <v>0</v>
      </c>
      <c r="N454" s="264">
        <f t="shared" si="38"/>
        <v>100</v>
      </c>
    </row>
    <row r="455" spans="1:14" s="69" customFormat="1" ht="12.75" hidden="1">
      <c r="A455" s="164"/>
      <c r="B455" s="225"/>
      <c r="C455" s="177">
        <v>650</v>
      </c>
      <c r="D455" s="177">
        <v>421</v>
      </c>
      <c r="E455" s="99" t="s">
        <v>51</v>
      </c>
      <c r="F455" s="195">
        <f t="shared" si="45"/>
        <v>31000</v>
      </c>
      <c r="G455" s="195">
        <f t="shared" si="45"/>
        <v>31000</v>
      </c>
      <c r="H455" s="195">
        <f t="shared" si="45"/>
        <v>31000</v>
      </c>
      <c r="I455" s="195"/>
      <c r="J455" s="195"/>
      <c r="K455" s="195"/>
      <c r="L455" s="195"/>
      <c r="M455" s="264">
        <f t="shared" si="42"/>
        <v>0</v>
      </c>
      <c r="N455" s="264">
        <f t="shared" si="38"/>
        <v>100</v>
      </c>
    </row>
    <row r="456" spans="1:14" s="1" customFormat="1" ht="12.75" hidden="1">
      <c r="A456" s="164"/>
      <c r="B456" s="225"/>
      <c r="C456" s="177">
        <v>650</v>
      </c>
      <c r="D456" s="177">
        <v>4214</v>
      </c>
      <c r="E456" s="99" t="s">
        <v>348</v>
      </c>
      <c r="F456" s="81">
        <f t="shared" si="45"/>
        <v>31000</v>
      </c>
      <c r="G456" s="81">
        <f t="shared" si="45"/>
        <v>31000</v>
      </c>
      <c r="H456" s="81">
        <f t="shared" si="45"/>
        <v>31000</v>
      </c>
      <c r="I456" s="81"/>
      <c r="J456" s="81"/>
      <c r="K456" s="81"/>
      <c r="L456" s="81"/>
      <c r="M456" s="264">
        <f t="shared" si="42"/>
        <v>0</v>
      </c>
      <c r="N456" s="264">
        <f t="shared" si="38"/>
        <v>100</v>
      </c>
    </row>
    <row r="457" spans="1:14" s="69" customFormat="1" ht="12.75" hidden="1">
      <c r="A457" s="164"/>
      <c r="B457" s="167"/>
      <c r="C457" s="135">
        <v>650</v>
      </c>
      <c r="D457" s="135">
        <v>42149</v>
      </c>
      <c r="E457" s="113" t="s">
        <v>571</v>
      </c>
      <c r="F457" s="83">
        <v>31000</v>
      </c>
      <c r="G457" s="83">
        <v>31000</v>
      </c>
      <c r="H457" s="83">
        <v>31000</v>
      </c>
      <c r="I457" s="83"/>
      <c r="J457" s="246"/>
      <c r="K457" s="246"/>
      <c r="L457" s="83"/>
      <c r="M457" s="264">
        <f t="shared" si="42"/>
        <v>0</v>
      </c>
      <c r="N457" s="264">
        <f t="shared" si="38"/>
        <v>100</v>
      </c>
    </row>
    <row r="458" spans="1:14" ht="12.75" hidden="1">
      <c r="A458" s="164" t="s">
        <v>148</v>
      </c>
      <c r="B458" s="135"/>
      <c r="C458" s="166"/>
      <c r="D458" s="178" t="s">
        <v>250</v>
      </c>
      <c r="E458" s="178" t="s">
        <v>251</v>
      </c>
      <c r="F458" s="195">
        <f>SUM(F459)</f>
        <v>12000</v>
      </c>
      <c r="G458" s="195">
        <f>SUM(G459)</f>
        <v>12000</v>
      </c>
      <c r="H458" s="195">
        <f>SUM(H459)</f>
        <v>10505</v>
      </c>
      <c r="I458" s="144"/>
      <c r="J458" s="144"/>
      <c r="K458" s="144"/>
      <c r="L458" s="144"/>
      <c r="M458" s="264">
        <f t="shared" si="42"/>
        <v>0</v>
      </c>
      <c r="N458" s="264">
        <f t="shared" si="38"/>
        <v>87.54166666666666</v>
      </c>
    </row>
    <row r="459" spans="1:14" ht="12.75" hidden="1">
      <c r="A459" s="164" t="s">
        <v>149</v>
      </c>
      <c r="B459" s="135"/>
      <c r="C459" s="164" t="s">
        <v>72</v>
      </c>
      <c r="D459" s="178" t="s">
        <v>221</v>
      </c>
      <c r="E459" s="325" t="s">
        <v>422</v>
      </c>
      <c r="F459" s="195">
        <f>SUM(F462)</f>
        <v>12000</v>
      </c>
      <c r="G459" s="195">
        <f>SUM(G462)</f>
        <v>12000</v>
      </c>
      <c r="H459" s="195">
        <f>SUM(H462)</f>
        <v>10505</v>
      </c>
      <c r="I459" s="147"/>
      <c r="J459" s="147"/>
      <c r="K459" s="147"/>
      <c r="L459" s="147"/>
      <c r="M459" s="264">
        <f t="shared" si="42"/>
        <v>0</v>
      </c>
      <c r="N459" s="264">
        <f aca="true" t="shared" si="46" ref="N459:N522">+H459/G459*100</f>
        <v>87.54166666666666</v>
      </c>
    </row>
    <row r="460" spans="1:14" ht="12.75" hidden="1">
      <c r="A460" s="164"/>
      <c r="B460" s="135" t="s">
        <v>475</v>
      </c>
      <c r="C460" s="166"/>
      <c r="D460" s="178"/>
      <c r="E460" s="325"/>
      <c r="F460" s="195"/>
      <c r="G460" s="195"/>
      <c r="H460" s="195"/>
      <c r="I460" s="147"/>
      <c r="J460" s="147"/>
      <c r="K460" s="147"/>
      <c r="L460" s="147"/>
      <c r="M460" s="264" t="e">
        <f t="shared" si="42"/>
        <v>#DIV/0!</v>
      </c>
      <c r="N460" s="264" t="e">
        <f t="shared" si="46"/>
        <v>#DIV/0!</v>
      </c>
    </row>
    <row r="461" spans="1:14" s="259" customFormat="1" ht="12.75" hidden="1">
      <c r="A461" s="164"/>
      <c r="B461" s="177">
        <v>435</v>
      </c>
      <c r="C461" s="166"/>
      <c r="D461" s="178"/>
      <c r="E461" s="162" t="s">
        <v>559</v>
      </c>
      <c r="F461" s="195">
        <v>12000</v>
      </c>
      <c r="G461" s="195">
        <v>12000</v>
      </c>
      <c r="H461" s="195">
        <v>10505</v>
      </c>
      <c r="I461" s="267"/>
      <c r="J461" s="267"/>
      <c r="K461" s="267"/>
      <c r="L461" s="267"/>
      <c r="M461" s="264">
        <f t="shared" si="42"/>
        <v>0</v>
      </c>
      <c r="N461" s="264">
        <f t="shared" si="46"/>
        <v>87.54166666666666</v>
      </c>
    </row>
    <row r="462" spans="1:14" s="2" customFormat="1" ht="12.75" hidden="1">
      <c r="A462" s="148"/>
      <c r="B462" s="113"/>
      <c r="C462" s="148" t="s">
        <v>72</v>
      </c>
      <c r="D462" s="99">
        <v>3</v>
      </c>
      <c r="E462" s="100" t="s">
        <v>3</v>
      </c>
      <c r="F462" s="81">
        <f>SUM(F463,F468)</f>
        <v>12000</v>
      </c>
      <c r="G462" s="81">
        <f>SUM(G463,G468)</f>
        <v>12000</v>
      </c>
      <c r="H462" s="81">
        <f>SUM(H463,H468)</f>
        <v>10505</v>
      </c>
      <c r="I462" s="81"/>
      <c r="J462" s="81"/>
      <c r="K462" s="81"/>
      <c r="L462" s="81"/>
      <c r="M462" s="264">
        <f t="shared" si="42"/>
        <v>0</v>
      </c>
      <c r="N462" s="264">
        <f t="shared" si="46"/>
        <v>87.54166666666666</v>
      </c>
    </row>
    <row r="463" spans="1:14" s="2" customFormat="1" ht="12.75" hidden="1">
      <c r="A463" s="148"/>
      <c r="B463" s="224"/>
      <c r="C463" s="148" t="s">
        <v>72</v>
      </c>
      <c r="D463" s="99">
        <v>32</v>
      </c>
      <c r="E463" s="100" t="s">
        <v>4</v>
      </c>
      <c r="F463" s="81">
        <f>SUM(F464,F466)</f>
        <v>12000</v>
      </c>
      <c r="G463" s="81">
        <f>SUM(G464,G466)</f>
        <v>12000</v>
      </c>
      <c r="H463" s="81">
        <f>SUM(H464,H466)</f>
        <v>10505</v>
      </c>
      <c r="I463" s="81"/>
      <c r="J463" s="81"/>
      <c r="K463" s="81"/>
      <c r="L463" s="81"/>
      <c r="M463" s="264">
        <f t="shared" si="42"/>
        <v>0</v>
      </c>
      <c r="N463" s="264">
        <f t="shared" si="46"/>
        <v>87.54166666666666</v>
      </c>
    </row>
    <row r="464" spans="1:14" s="2" customFormat="1" ht="12.75" hidden="1">
      <c r="A464" s="148"/>
      <c r="B464" s="224"/>
      <c r="C464" s="148" t="s">
        <v>72</v>
      </c>
      <c r="D464" s="99">
        <v>322</v>
      </c>
      <c r="E464" s="100" t="s">
        <v>45</v>
      </c>
      <c r="F464" s="81">
        <f>SUM(F465)</f>
        <v>0</v>
      </c>
      <c r="G464" s="81">
        <f>SUM(G465)</f>
        <v>0</v>
      </c>
      <c r="H464" s="81">
        <f>SUM(H465)</f>
        <v>0</v>
      </c>
      <c r="I464" s="81"/>
      <c r="J464" s="81"/>
      <c r="K464" s="81"/>
      <c r="L464" s="81"/>
      <c r="M464" s="264" t="e">
        <f t="shared" si="42"/>
        <v>#DIV/0!</v>
      </c>
      <c r="N464" s="264" t="e">
        <f t="shared" si="46"/>
        <v>#DIV/0!</v>
      </c>
    </row>
    <row r="465" spans="1:14" s="2" customFormat="1" ht="12.75" hidden="1">
      <c r="A465" s="148"/>
      <c r="B465" s="99"/>
      <c r="C465" s="148" t="s">
        <v>72</v>
      </c>
      <c r="D465" s="113">
        <v>3225</v>
      </c>
      <c r="E465" s="114" t="s">
        <v>303</v>
      </c>
      <c r="F465" s="83"/>
      <c r="G465" s="83"/>
      <c r="H465" s="83"/>
      <c r="I465" s="83"/>
      <c r="J465" s="84"/>
      <c r="K465" s="84"/>
      <c r="L465" s="83"/>
      <c r="M465" s="264" t="e">
        <f t="shared" si="42"/>
        <v>#DIV/0!</v>
      </c>
      <c r="N465" s="264" t="e">
        <f t="shared" si="46"/>
        <v>#DIV/0!</v>
      </c>
    </row>
    <row r="466" spans="1:14" s="2" customFormat="1" ht="12.75" hidden="1">
      <c r="A466" s="148"/>
      <c r="B466" s="113"/>
      <c r="C466" s="148" t="s">
        <v>72</v>
      </c>
      <c r="D466" s="99">
        <v>323</v>
      </c>
      <c r="E466" s="100" t="s">
        <v>41</v>
      </c>
      <c r="F466" s="81">
        <f>SUM(F467)</f>
        <v>12000</v>
      </c>
      <c r="G466" s="81">
        <f>SUM(G467)</f>
        <v>12000</v>
      </c>
      <c r="H466" s="81">
        <f>SUM(H467)</f>
        <v>10505</v>
      </c>
      <c r="I466" s="81"/>
      <c r="J466" s="81"/>
      <c r="K466" s="81"/>
      <c r="L466" s="81"/>
      <c r="M466" s="264">
        <f t="shared" si="42"/>
        <v>0</v>
      </c>
      <c r="N466" s="264">
        <f t="shared" si="46"/>
        <v>87.54166666666666</v>
      </c>
    </row>
    <row r="467" spans="1:14" s="4" customFormat="1" ht="12.75" hidden="1">
      <c r="A467" s="150"/>
      <c r="B467" s="113"/>
      <c r="C467" s="150" t="s">
        <v>72</v>
      </c>
      <c r="D467" s="113">
        <v>3234</v>
      </c>
      <c r="E467" s="114" t="s">
        <v>305</v>
      </c>
      <c r="F467" s="83">
        <v>12000</v>
      </c>
      <c r="G467" s="83">
        <v>12000</v>
      </c>
      <c r="H467" s="83">
        <v>10505</v>
      </c>
      <c r="I467" s="83"/>
      <c r="J467" s="84"/>
      <c r="K467" s="84"/>
      <c r="L467" s="83"/>
      <c r="M467" s="264">
        <f t="shared" si="42"/>
        <v>0</v>
      </c>
      <c r="N467" s="264">
        <f t="shared" si="46"/>
        <v>87.54166666666666</v>
      </c>
    </row>
    <row r="468" spans="1:14" s="4" customFormat="1" ht="12.75" hidden="1">
      <c r="A468" s="150"/>
      <c r="B468" s="113"/>
      <c r="C468" s="150" t="s">
        <v>72</v>
      </c>
      <c r="D468" s="99">
        <v>38</v>
      </c>
      <c r="E468" s="100" t="s">
        <v>28</v>
      </c>
      <c r="F468" s="81">
        <f aca="true" t="shared" si="47" ref="F468:H469">SUM(F469)</f>
        <v>0</v>
      </c>
      <c r="G468" s="81">
        <f t="shared" si="47"/>
        <v>0</v>
      </c>
      <c r="H468" s="81">
        <f t="shared" si="47"/>
        <v>0</v>
      </c>
      <c r="I468" s="81"/>
      <c r="J468" s="84"/>
      <c r="K468" s="84"/>
      <c r="L468" s="81"/>
      <c r="M468" s="264" t="e">
        <f t="shared" si="42"/>
        <v>#DIV/0!</v>
      </c>
      <c r="N468" s="264" t="e">
        <f t="shared" si="46"/>
        <v>#DIV/0!</v>
      </c>
    </row>
    <row r="469" spans="1:14" s="4" customFormat="1" ht="12.75" hidden="1">
      <c r="A469" s="150"/>
      <c r="B469" s="113"/>
      <c r="C469" s="150" t="s">
        <v>72</v>
      </c>
      <c r="D469" s="99">
        <v>386</v>
      </c>
      <c r="E469" s="100" t="s">
        <v>40</v>
      </c>
      <c r="F469" s="81">
        <f t="shared" si="47"/>
        <v>0</v>
      </c>
      <c r="G469" s="81">
        <f t="shared" si="47"/>
        <v>0</v>
      </c>
      <c r="H469" s="81">
        <f t="shared" si="47"/>
        <v>0</v>
      </c>
      <c r="I469" s="81"/>
      <c r="J469" s="84"/>
      <c r="K469" s="84"/>
      <c r="L469" s="81"/>
      <c r="M469" s="264" t="e">
        <f t="shared" si="42"/>
        <v>#DIV/0!</v>
      </c>
      <c r="N469" s="264" t="e">
        <f t="shared" si="46"/>
        <v>#DIV/0!</v>
      </c>
    </row>
    <row r="470" spans="1:14" s="4" customFormat="1" ht="12.75" hidden="1">
      <c r="A470" s="150"/>
      <c r="B470" s="113"/>
      <c r="C470" s="150" t="s">
        <v>72</v>
      </c>
      <c r="D470" s="113">
        <v>3861</v>
      </c>
      <c r="E470" s="114" t="s">
        <v>444</v>
      </c>
      <c r="F470" s="83">
        <v>0</v>
      </c>
      <c r="G470" s="83">
        <v>0</v>
      </c>
      <c r="H470" s="83">
        <v>0</v>
      </c>
      <c r="I470" s="83"/>
      <c r="J470" s="84"/>
      <c r="K470" s="84"/>
      <c r="L470" s="83"/>
      <c r="M470" s="264" t="e">
        <f t="shared" si="42"/>
        <v>#DIV/0!</v>
      </c>
      <c r="N470" s="264" t="e">
        <f t="shared" si="46"/>
        <v>#DIV/0!</v>
      </c>
    </row>
    <row r="471" spans="1:14" ht="24" customHeight="1">
      <c r="A471" s="164" t="s">
        <v>630</v>
      </c>
      <c r="B471" s="135"/>
      <c r="C471" s="166"/>
      <c r="D471" s="296" t="s">
        <v>638</v>
      </c>
      <c r="E471" s="294"/>
      <c r="F471" s="195">
        <f>SUM(F473,F487)</f>
        <v>22000</v>
      </c>
      <c r="G471" s="195">
        <f>SUM(G473,G487)</f>
        <v>15000</v>
      </c>
      <c r="H471" s="195">
        <f>SUM(H473,H487)</f>
        <v>12050</v>
      </c>
      <c r="I471" s="79"/>
      <c r="J471" s="79"/>
      <c r="K471" s="79"/>
      <c r="L471" s="79"/>
      <c r="M471" s="264">
        <f t="shared" si="42"/>
        <v>0</v>
      </c>
      <c r="N471" s="264">
        <f t="shared" si="46"/>
        <v>80.33333333333333</v>
      </c>
    </row>
    <row r="472" spans="1:14" ht="12.75" hidden="1">
      <c r="A472" s="164" t="s">
        <v>73</v>
      </c>
      <c r="B472" s="135"/>
      <c r="C472" s="166" t="s">
        <v>73</v>
      </c>
      <c r="D472" s="178" t="s">
        <v>252</v>
      </c>
      <c r="E472" s="178"/>
      <c r="F472" s="195"/>
      <c r="G472" s="195"/>
      <c r="H472" s="195"/>
      <c r="I472" s="79"/>
      <c r="J472" s="79"/>
      <c r="K472" s="79"/>
      <c r="L472" s="79"/>
      <c r="M472" s="264" t="e">
        <f t="shared" si="42"/>
        <v>#DIV/0!</v>
      </c>
      <c r="N472" s="264" t="e">
        <f t="shared" si="46"/>
        <v>#DIV/0!</v>
      </c>
    </row>
    <row r="473" spans="1:14" ht="12.75" hidden="1">
      <c r="A473" s="164" t="s">
        <v>150</v>
      </c>
      <c r="B473" s="135"/>
      <c r="C473" s="166"/>
      <c r="D473" s="296" t="s">
        <v>253</v>
      </c>
      <c r="E473" s="325" t="s">
        <v>423</v>
      </c>
      <c r="F473" s="195">
        <f>SUM(F475)</f>
        <v>10000</v>
      </c>
      <c r="G473" s="195">
        <f>SUM(G475)</f>
        <v>5000</v>
      </c>
      <c r="H473" s="195">
        <f>SUM(H475)</f>
        <v>3142</v>
      </c>
      <c r="I473" s="144"/>
      <c r="J473" s="144"/>
      <c r="K473" s="144"/>
      <c r="L473" s="144"/>
      <c r="M473" s="264">
        <f t="shared" si="42"/>
        <v>0</v>
      </c>
      <c r="N473" s="264">
        <f t="shared" si="46"/>
        <v>62.839999999999996</v>
      </c>
    </row>
    <row r="474" spans="1:14" ht="12.75" hidden="1">
      <c r="A474" s="164"/>
      <c r="B474" s="135"/>
      <c r="C474" s="166"/>
      <c r="D474" s="178"/>
      <c r="E474" s="325"/>
      <c r="F474" s="195"/>
      <c r="G474" s="195"/>
      <c r="H474" s="195"/>
      <c r="I474" s="144"/>
      <c r="J474" s="144"/>
      <c r="K474" s="144"/>
      <c r="L474" s="144"/>
      <c r="M474" s="264" t="e">
        <f t="shared" si="42"/>
        <v>#DIV/0!</v>
      </c>
      <c r="N474" s="264" t="e">
        <f t="shared" si="46"/>
        <v>#DIV/0!</v>
      </c>
    </row>
    <row r="475" spans="1:14" ht="12.75" hidden="1">
      <c r="A475" s="164" t="s">
        <v>151</v>
      </c>
      <c r="B475" s="135" t="s">
        <v>476</v>
      </c>
      <c r="C475" s="164" t="s">
        <v>74</v>
      </c>
      <c r="D475" s="178" t="s">
        <v>254</v>
      </c>
      <c r="E475" s="178" t="s">
        <v>255</v>
      </c>
      <c r="F475" s="195">
        <f>SUM(F478)</f>
        <v>10000</v>
      </c>
      <c r="G475" s="195">
        <f>SUM(G478)</f>
        <v>5000</v>
      </c>
      <c r="H475" s="195">
        <f>SUM(H478)</f>
        <v>3142</v>
      </c>
      <c r="I475" s="147"/>
      <c r="J475" s="147"/>
      <c r="K475" s="147"/>
      <c r="L475" s="147"/>
      <c r="M475" s="264">
        <f t="shared" si="42"/>
        <v>0</v>
      </c>
      <c r="N475" s="264">
        <f t="shared" si="46"/>
        <v>62.839999999999996</v>
      </c>
    </row>
    <row r="476" spans="1:14" s="262" customFormat="1" ht="12.75" hidden="1">
      <c r="A476" s="164"/>
      <c r="B476" s="177">
        <v>11</v>
      </c>
      <c r="C476" s="164"/>
      <c r="D476" s="178"/>
      <c r="E476" s="178" t="s">
        <v>551</v>
      </c>
      <c r="F476" s="195">
        <v>8000</v>
      </c>
      <c r="G476" s="195">
        <v>3000</v>
      </c>
      <c r="H476" s="195">
        <v>1381</v>
      </c>
      <c r="I476" s="267"/>
      <c r="J476" s="267"/>
      <c r="K476" s="267"/>
      <c r="L476" s="267"/>
      <c r="M476" s="264">
        <f t="shared" si="42"/>
        <v>0</v>
      </c>
      <c r="N476" s="264">
        <f t="shared" si="46"/>
        <v>46.03333333333333</v>
      </c>
    </row>
    <row r="477" spans="1:14" s="262" customFormat="1" ht="12.75" hidden="1">
      <c r="A477" s="164"/>
      <c r="B477" s="177">
        <v>521</v>
      </c>
      <c r="C477" s="164"/>
      <c r="D477" s="178"/>
      <c r="E477" s="178" t="s">
        <v>568</v>
      </c>
      <c r="F477" s="195">
        <v>2000</v>
      </c>
      <c r="G477" s="195">
        <v>2000</v>
      </c>
      <c r="H477" s="195">
        <v>1760</v>
      </c>
      <c r="I477" s="267"/>
      <c r="J477" s="267"/>
      <c r="K477" s="267"/>
      <c r="L477" s="267"/>
      <c r="M477" s="264">
        <f t="shared" si="42"/>
        <v>0</v>
      </c>
      <c r="N477" s="264">
        <f t="shared" si="46"/>
        <v>88</v>
      </c>
    </row>
    <row r="478" spans="1:14" s="2" customFormat="1" ht="12.75" hidden="1">
      <c r="A478" s="148"/>
      <c r="B478" s="113"/>
      <c r="C478" s="148" t="s">
        <v>74</v>
      </c>
      <c r="D478" s="99">
        <v>3</v>
      </c>
      <c r="E478" s="100" t="s">
        <v>3</v>
      </c>
      <c r="F478" s="81">
        <f>SUM(F479,F484)</f>
        <v>10000</v>
      </c>
      <c r="G478" s="81">
        <f>SUM(G479,G484)</f>
        <v>5000</v>
      </c>
      <c r="H478" s="81">
        <f>SUM(H479,H484)</f>
        <v>3142</v>
      </c>
      <c r="I478" s="81"/>
      <c r="J478" s="81"/>
      <c r="K478" s="81"/>
      <c r="L478" s="81"/>
      <c r="M478" s="264">
        <f t="shared" si="42"/>
        <v>0</v>
      </c>
      <c r="N478" s="264">
        <f t="shared" si="46"/>
        <v>62.839999999999996</v>
      </c>
    </row>
    <row r="479" spans="1:14" s="2" customFormat="1" ht="12.75" hidden="1">
      <c r="A479" s="148"/>
      <c r="B479" s="113"/>
      <c r="C479" s="148" t="s">
        <v>74</v>
      </c>
      <c r="D479" s="99">
        <v>32</v>
      </c>
      <c r="E479" s="100" t="s">
        <v>4</v>
      </c>
      <c r="F479" s="81">
        <f>SUM(F480,F482)</f>
        <v>10000</v>
      </c>
      <c r="G479" s="81">
        <f>SUM(G480,G482)</f>
        <v>5000</v>
      </c>
      <c r="H479" s="81">
        <f>SUM(H480,H482)</f>
        <v>3142</v>
      </c>
      <c r="I479" s="81"/>
      <c r="J479" s="81"/>
      <c r="K479" s="81"/>
      <c r="L479" s="81"/>
      <c r="M479" s="264">
        <f t="shared" si="42"/>
        <v>0</v>
      </c>
      <c r="N479" s="264">
        <f t="shared" si="46"/>
        <v>62.839999999999996</v>
      </c>
    </row>
    <row r="480" spans="1:14" s="2" customFormat="1" ht="12.75" hidden="1">
      <c r="A480" s="148"/>
      <c r="B480" s="224"/>
      <c r="C480" s="148" t="s">
        <v>74</v>
      </c>
      <c r="D480" s="99">
        <v>322</v>
      </c>
      <c r="E480" s="100" t="s">
        <v>45</v>
      </c>
      <c r="F480" s="81">
        <f>SUM(F481)</f>
        <v>10000</v>
      </c>
      <c r="G480" s="81">
        <f>SUM(G481)</f>
        <v>5000</v>
      </c>
      <c r="H480" s="81">
        <f>SUM(H481)</f>
        <v>3142</v>
      </c>
      <c r="I480" s="81"/>
      <c r="J480" s="81"/>
      <c r="K480" s="81"/>
      <c r="L480" s="81"/>
      <c r="M480" s="264">
        <f t="shared" si="42"/>
        <v>0</v>
      </c>
      <c r="N480" s="264">
        <f t="shared" si="46"/>
        <v>62.839999999999996</v>
      </c>
    </row>
    <row r="481" spans="1:14" s="228" customFormat="1" ht="12.75" hidden="1">
      <c r="A481" s="150"/>
      <c r="B481" s="224"/>
      <c r="C481" s="150" t="s">
        <v>74</v>
      </c>
      <c r="D481" s="113">
        <v>3221</v>
      </c>
      <c r="E481" s="114" t="s">
        <v>412</v>
      </c>
      <c r="F481" s="83">
        <v>10000</v>
      </c>
      <c r="G481" s="83">
        <v>5000</v>
      </c>
      <c r="H481" s="83">
        <v>3142</v>
      </c>
      <c r="I481" s="227"/>
      <c r="J481" s="220"/>
      <c r="K481" s="220"/>
      <c r="L481" s="227"/>
      <c r="M481" s="275">
        <f t="shared" si="42"/>
        <v>0</v>
      </c>
      <c r="N481" s="264">
        <f t="shared" si="46"/>
        <v>62.839999999999996</v>
      </c>
    </row>
    <row r="482" spans="1:14" s="2" customFormat="1" ht="12.75" hidden="1">
      <c r="A482" s="148"/>
      <c r="B482" s="224"/>
      <c r="C482" s="148" t="s">
        <v>74</v>
      </c>
      <c r="D482" s="99">
        <v>323</v>
      </c>
      <c r="E482" s="100" t="s">
        <v>41</v>
      </c>
      <c r="F482" s="81">
        <f>SUM(F483)</f>
        <v>0</v>
      </c>
      <c r="G482" s="81">
        <f>SUM(G483)</f>
        <v>0</v>
      </c>
      <c r="H482" s="81">
        <f>SUM(H483)</f>
        <v>0</v>
      </c>
      <c r="I482" s="81"/>
      <c r="J482" s="81"/>
      <c r="K482" s="81"/>
      <c r="L482" s="81"/>
      <c r="M482" s="264" t="e">
        <f t="shared" si="42"/>
        <v>#DIV/0!</v>
      </c>
      <c r="N482" s="264" t="e">
        <f t="shared" si="46"/>
        <v>#DIV/0!</v>
      </c>
    </row>
    <row r="483" spans="1:14" s="4" customFormat="1" ht="12.75" hidden="1">
      <c r="A483" s="150"/>
      <c r="B483" s="113"/>
      <c r="C483" s="150" t="s">
        <v>74</v>
      </c>
      <c r="D483" s="113">
        <v>3237</v>
      </c>
      <c r="E483" s="114" t="s">
        <v>424</v>
      </c>
      <c r="F483" s="83">
        <v>0</v>
      </c>
      <c r="G483" s="83">
        <v>0</v>
      </c>
      <c r="H483" s="83">
        <v>0</v>
      </c>
      <c r="I483" s="83"/>
      <c r="J483" s="84"/>
      <c r="K483" s="84"/>
      <c r="L483" s="83"/>
      <c r="M483" s="264" t="e">
        <f t="shared" si="42"/>
        <v>#DIV/0!</v>
      </c>
      <c r="N483" s="264" t="e">
        <f t="shared" si="46"/>
        <v>#DIV/0!</v>
      </c>
    </row>
    <row r="484" spans="1:14" s="3" customFormat="1" ht="24" customHeight="1" hidden="1">
      <c r="A484" s="148"/>
      <c r="B484" s="113"/>
      <c r="C484" s="148" t="s">
        <v>74</v>
      </c>
      <c r="D484" s="99">
        <v>37</v>
      </c>
      <c r="E484" s="100" t="s">
        <v>84</v>
      </c>
      <c r="F484" s="81">
        <f aca="true" t="shared" si="48" ref="F484:H485">SUM(F485)</f>
        <v>0</v>
      </c>
      <c r="G484" s="81">
        <f t="shared" si="48"/>
        <v>0</v>
      </c>
      <c r="H484" s="81">
        <f t="shared" si="48"/>
        <v>0</v>
      </c>
      <c r="I484" s="81"/>
      <c r="J484" s="81"/>
      <c r="K484" s="81"/>
      <c r="L484" s="81"/>
      <c r="M484" s="264" t="e">
        <f t="shared" si="42"/>
        <v>#DIV/0!</v>
      </c>
      <c r="N484" s="264" t="e">
        <f t="shared" si="46"/>
        <v>#DIV/0!</v>
      </c>
    </row>
    <row r="485" spans="1:14" s="3" customFormat="1" ht="22.5" hidden="1">
      <c r="A485" s="148"/>
      <c r="B485" s="224"/>
      <c r="C485" s="148" t="s">
        <v>74</v>
      </c>
      <c r="D485" s="99">
        <v>372</v>
      </c>
      <c r="E485" s="100" t="s">
        <v>85</v>
      </c>
      <c r="F485" s="81">
        <f t="shared" si="48"/>
        <v>0</v>
      </c>
      <c r="G485" s="81">
        <f t="shared" si="48"/>
        <v>0</v>
      </c>
      <c r="H485" s="81">
        <f t="shared" si="48"/>
        <v>0</v>
      </c>
      <c r="I485" s="81"/>
      <c r="J485" s="81"/>
      <c r="K485" s="81"/>
      <c r="L485" s="81"/>
      <c r="M485" s="264" t="e">
        <f t="shared" si="42"/>
        <v>#DIV/0!</v>
      </c>
      <c r="N485" s="264" t="e">
        <f t="shared" si="46"/>
        <v>#DIV/0!</v>
      </c>
    </row>
    <row r="486" spans="1:14" s="4" customFormat="1" ht="12.75" hidden="1">
      <c r="A486" s="150"/>
      <c r="B486" s="113"/>
      <c r="C486" s="150" t="s">
        <v>74</v>
      </c>
      <c r="D486" s="113">
        <v>3721</v>
      </c>
      <c r="E486" s="114" t="s">
        <v>350</v>
      </c>
      <c r="F486" s="83">
        <v>0</v>
      </c>
      <c r="G486" s="83">
        <v>0</v>
      </c>
      <c r="H486" s="83"/>
      <c r="I486" s="83"/>
      <c r="J486" s="84"/>
      <c r="K486" s="84"/>
      <c r="L486" s="83"/>
      <c r="M486" s="264" t="e">
        <f aca="true" t="shared" si="49" ref="M486:M549">+I486/F486*100</f>
        <v>#DIV/0!</v>
      </c>
      <c r="N486" s="264" t="e">
        <f t="shared" si="46"/>
        <v>#DIV/0!</v>
      </c>
    </row>
    <row r="487" spans="1:14" ht="12.75" hidden="1">
      <c r="A487" s="164" t="s">
        <v>152</v>
      </c>
      <c r="B487" s="135"/>
      <c r="C487" s="166"/>
      <c r="D487" s="178" t="s">
        <v>256</v>
      </c>
      <c r="E487" s="178" t="s">
        <v>257</v>
      </c>
      <c r="F487" s="195">
        <f>SUM(F488)</f>
        <v>12000</v>
      </c>
      <c r="G487" s="195">
        <f>SUM(G488)</f>
        <v>10000</v>
      </c>
      <c r="H487" s="195">
        <f>SUM(H488)</f>
        <v>8908</v>
      </c>
      <c r="I487" s="144"/>
      <c r="J487" s="144"/>
      <c r="K487" s="144"/>
      <c r="L487" s="144"/>
      <c r="M487" s="264">
        <f t="shared" si="49"/>
        <v>0</v>
      </c>
      <c r="N487" s="264">
        <f t="shared" si="46"/>
        <v>89.08</v>
      </c>
    </row>
    <row r="488" spans="1:14" ht="12.75" hidden="1">
      <c r="A488" s="164" t="s">
        <v>153</v>
      </c>
      <c r="B488" s="135" t="s">
        <v>476</v>
      </c>
      <c r="C488" s="164" t="s">
        <v>75</v>
      </c>
      <c r="D488" s="178" t="s">
        <v>221</v>
      </c>
      <c r="E488" s="178" t="s">
        <v>24</v>
      </c>
      <c r="F488" s="195">
        <f>SUM(F490)</f>
        <v>12000</v>
      </c>
      <c r="G488" s="195">
        <f>SUM(G490)</f>
        <v>10000</v>
      </c>
      <c r="H488" s="195">
        <f>SUM(H490)</f>
        <v>8908</v>
      </c>
      <c r="I488" s="147"/>
      <c r="J488" s="147"/>
      <c r="K488" s="147"/>
      <c r="L488" s="147"/>
      <c r="M488" s="264">
        <f t="shared" si="49"/>
        <v>0</v>
      </c>
      <c r="N488" s="264">
        <f t="shared" si="46"/>
        <v>89.08</v>
      </c>
    </row>
    <row r="489" spans="1:14" s="262" customFormat="1" ht="12.75" hidden="1">
      <c r="A489" s="164"/>
      <c r="B489" s="177">
        <v>11</v>
      </c>
      <c r="C489" s="164"/>
      <c r="D489" s="178"/>
      <c r="E489" s="178" t="s">
        <v>551</v>
      </c>
      <c r="F489" s="195">
        <v>12000</v>
      </c>
      <c r="G489" s="195">
        <v>10000</v>
      </c>
      <c r="H489" s="195">
        <v>8908</v>
      </c>
      <c r="I489" s="267"/>
      <c r="J489" s="267"/>
      <c r="K489" s="267"/>
      <c r="L489" s="267"/>
      <c r="M489" s="264">
        <f t="shared" si="49"/>
        <v>0</v>
      </c>
      <c r="N489" s="264">
        <f t="shared" si="46"/>
        <v>89.08</v>
      </c>
    </row>
    <row r="490" spans="1:14" s="2" customFormat="1" ht="12.75" hidden="1">
      <c r="A490" s="148"/>
      <c r="B490" s="113"/>
      <c r="C490" s="148" t="s">
        <v>75</v>
      </c>
      <c r="D490" s="99">
        <v>3</v>
      </c>
      <c r="E490" s="100" t="s">
        <v>3</v>
      </c>
      <c r="F490" s="81">
        <f>SUM(F491,F494)</f>
        <v>12000</v>
      </c>
      <c r="G490" s="81">
        <f>SUM(G491,G494)</f>
        <v>10000</v>
      </c>
      <c r="H490" s="81">
        <f>SUM(H491,H494)</f>
        <v>8908</v>
      </c>
      <c r="I490" s="81"/>
      <c r="J490" s="81"/>
      <c r="K490" s="81"/>
      <c r="L490" s="81"/>
      <c r="M490" s="264">
        <f t="shared" si="49"/>
        <v>0</v>
      </c>
      <c r="N490" s="264">
        <f t="shared" si="46"/>
        <v>89.08</v>
      </c>
    </row>
    <row r="491" spans="1:14" s="2" customFormat="1" ht="24" customHeight="1" hidden="1">
      <c r="A491" s="148"/>
      <c r="B491" s="113"/>
      <c r="C491" s="148" t="s">
        <v>75</v>
      </c>
      <c r="D491" s="99">
        <v>36</v>
      </c>
      <c r="E491" s="100" t="s">
        <v>114</v>
      </c>
      <c r="F491" s="81">
        <f aca="true" t="shared" si="50" ref="F491:H492">SUM(F492)</f>
        <v>12000</v>
      </c>
      <c r="G491" s="81">
        <f t="shared" si="50"/>
        <v>10000</v>
      </c>
      <c r="H491" s="81">
        <f t="shared" si="50"/>
        <v>8908</v>
      </c>
      <c r="I491" s="81"/>
      <c r="J491" s="81"/>
      <c r="K491" s="81"/>
      <c r="L491" s="81"/>
      <c r="M491" s="264">
        <f t="shared" si="49"/>
        <v>0</v>
      </c>
      <c r="N491" s="264">
        <f t="shared" si="46"/>
        <v>89.08</v>
      </c>
    </row>
    <row r="492" spans="1:14" s="2" customFormat="1" ht="12.75" hidden="1">
      <c r="A492" s="148"/>
      <c r="B492" s="224"/>
      <c r="C492" s="148" t="s">
        <v>75</v>
      </c>
      <c r="D492" s="99">
        <v>363</v>
      </c>
      <c r="E492" s="100" t="s">
        <v>30</v>
      </c>
      <c r="F492" s="81">
        <f t="shared" si="50"/>
        <v>12000</v>
      </c>
      <c r="G492" s="81">
        <f t="shared" si="50"/>
        <v>10000</v>
      </c>
      <c r="H492" s="81">
        <f t="shared" si="50"/>
        <v>8908</v>
      </c>
      <c r="I492" s="81"/>
      <c r="J492" s="81"/>
      <c r="K492" s="81"/>
      <c r="L492" s="81"/>
      <c r="M492" s="264">
        <f t="shared" si="49"/>
        <v>0</v>
      </c>
      <c r="N492" s="264">
        <f t="shared" si="46"/>
        <v>89.08</v>
      </c>
    </row>
    <row r="493" spans="1:14" s="228" customFormat="1" ht="12.75" hidden="1">
      <c r="A493" s="150"/>
      <c r="B493" s="113"/>
      <c r="C493" s="150" t="s">
        <v>75</v>
      </c>
      <c r="D493" s="113">
        <v>3631</v>
      </c>
      <c r="E493" s="114" t="s">
        <v>315</v>
      </c>
      <c r="F493" s="83">
        <v>12000</v>
      </c>
      <c r="G493" s="83">
        <v>10000</v>
      </c>
      <c r="H493" s="83">
        <v>8908</v>
      </c>
      <c r="I493" s="227"/>
      <c r="J493" s="220"/>
      <c r="K493" s="220"/>
      <c r="L493" s="227"/>
      <c r="M493" s="275">
        <f t="shared" si="49"/>
        <v>0</v>
      </c>
      <c r="N493" s="264">
        <f t="shared" si="46"/>
        <v>89.08</v>
      </c>
    </row>
    <row r="494" spans="1:14" s="2" customFormat="1" ht="12.75" hidden="1">
      <c r="A494" s="148"/>
      <c r="B494" s="113"/>
      <c r="C494" s="148" t="s">
        <v>75</v>
      </c>
      <c r="D494" s="99">
        <v>37</v>
      </c>
      <c r="E494" s="100" t="s">
        <v>84</v>
      </c>
      <c r="F494" s="81">
        <f aca="true" t="shared" si="51" ref="F494:H495">SUM(F495)</f>
        <v>0</v>
      </c>
      <c r="G494" s="81">
        <f t="shared" si="51"/>
        <v>0</v>
      </c>
      <c r="H494" s="81">
        <f t="shared" si="51"/>
        <v>0</v>
      </c>
      <c r="I494" s="81"/>
      <c r="J494" s="80"/>
      <c r="K494" s="80"/>
      <c r="L494" s="81"/>
      <c r="M494" s="264" t="e">
        <f t="shared" si="49"/>
        <v>#DIV/0!</v>
      </c>
      <c r="N494" s="264" t="e">
        <f t="shared" si="46"/>
        <v>#DIV/0!</v>
      </c>
    </row>
    <row r="495" spans="1:14" s="2" customFormat="1" ht="22.5" hidden="1">
      <c r="A495" s="148"/>
      <c r="B495" s="224"/>
      <c r="C495" s="161" t="s">
        <v>75</v>
      </c>
      <c r="D495" s="162">
        <v>372</v>
      </c>
      <c r="E495" s="100" t="s">
        <v>85</v>
      </c>
      <c r="F495" s="197">
        <f>SUM(F496)</f>
        <v>0</v>
      </c>
      <c r="G495" s="197">
        <f>SUM(G496)</f>
        <v>0</v>
      </c>
      <c r="H495" s="197">
        <f t="shared" si="51"/>
        <v>0</v>
      </c>
      <c r="I495" s="197"/>
      <c r="J495" s="187"/>
      <c r="K495" s="187"/>
      <c r="L495" s="197"/>
      <c r="M495" s="264" t="e">
        <f t="shared" si="49"/>
        <v>#DIV/0!</v>
      </c>
      <c r="N495" s="264" t="e">
        <f t="shared" si="46"/>
        <v>#DIV/0!</v>
      </c>
    </row>
    <row r="496" spans="1:14" s="4" customFormat="1" ht="12.75" hidden="1">
      <c r="A496" s="150"/>
      <c r="B496" s="113"/>
      <c r="C496" s="170" t="s">
        <v>75</v>
      </c>
      <c r="D496" s="171">
        <v>3721</v>
      </c>
      <c r="E496" s="114" t="s">
        <v>350</v>
      </c>
      <c r="F496" s="172">
        <v>0</v>
      </c>
      <c r="G496" s="172">
        <v>0</v>
      </c>
      <c r="H496" s="172">
        <v>0</v>
      </c>
      <c r="I496" s="172"/>
      <c r="J496" s="188"/>
      <c r="K496" s="188"/>
      <c r="L496" s="172"/>
      <c r="M496" s="264" t="e">
        <f t="shared" si="49"/>
        <v>#DIV/0!</v>
      </c>
      <c r="N496" s="264" t="e">
        <f t="shared" si="46"/>
        <v>#DIV/0!</v>
      </c>
    </row>
    <row r="497" spans="1:14" ht="24" customHeight="1">
      <c r="A497" s="165" t="s">
        <v>631</v>
      </c>
      <c r="B497" s="298"/>
      <c r="C497" s="300"/>
      <c r="D497" s="324" t="s">
        <v>639</v>
      </c>
      <c r="E497" s="324"/>
      <c r="F497" s="297">
        <f>SUM(F499)</f>
        <v>155000</v>
      </c>
      <c r="G497" s="297">
        <f>SUM(G499)</f>
        <v>175000</v>
      </c>
      <c r="H497" s="297">
        <f>SUM(H499)</f>
        <v>138674</v>
      </c>
      <c r="I497" s="173"/>
      <c r="J497" s="173"/>
      <c r="K497" s="173"/>
      <c r="L497" s="173"/>
      <c r="M497" s="264">
        <f t="shared" si="49"/>
        <v>0</v>
      </c>
      <c r="N497" s="264">
        <f t="shared" si="46"/>
        <v>79.24228571428571</v>
      </c>
    </row>
    <row r="498" spans="1:14" ht="12.75" hidden="1">
      <c r="A498" s="164" t="s">
        <v>77</v>
      </c>
      <c r="B498" s="135"/>
      <c r="C498" s="166" t="s">
        <v>77</v>
      </c>
      <c r="D498" s="178" t="s">
        <v>76</v>
      </c>
      <c r="E498" s="178"/>
      <c r="F498" s="195"/>
      <c r="G498" s="195"/>
      <c r="H498" s="195"/>
      <c r="I498" s="79"/>
      <c r="J498" s="79"/>
      <c r="K498" s="79"/>
      <c r="L498" s="79"/>
      <c r="M498" s="264" t="e">
        <f t="shared" si="49"/>
        <v>#DIV/0!</v>
      </c>
      <c r="N498" s="264" t="e">
        <f t="shared" si="46"/>
        <v>#DIV/0!</v>
      </c>
    </row>
    <row r="499" spans="1:14" ht="12.75" hidden="1">
      <c r="A499" s="164" t="s">
        <v>154</v>
      </c>
      <c r="B499" s="135"/>
      <c r="C499" s="166"/>
      <c r="D499" s="178" t="s">
        <v>258</v>
      </c>
      <c r="E499" s="178" t="s">
        <v>259</v>
      </c>
      <c r="F499" s="195">
        <f>SUM(F500,F506,F519)</f>
        <v>155000</v>
      </c>
      <c r="G499" s="195">
        <f>SUM(G500,G506,G519)</f>
        <v>175000</v>
      </c>
      <c r="H499" s="195">
        <f>SUM(H500,H506,H519)</f>
        <v>138674</v>
      </c>
      <c r="I499" s="144"/>
      <c r="J499" s="144"/>
      <c r="K499" s="144"/>
      <c r="L499" s="144"/>
      <c r="M499" s="264">
        <f t="shared" si="49"/>
        <v>0</v>
      </c>
      <c r="N499" s="264">
        <f t="shared" si="46"/>
        <v>79.24228571428571</v>
      </c>
    </row>
    <row r="500" spans="1:14" ht="12.75" hidden="1">
      <c r="A500" s="164" t="s">
        <v>155</v>
      </c>
      <c r="B500" s="135" t="s">
        <v>477</v>
      </c>
      <c r="C500" s="164" t="s">
        <v>78</v>
      </c>
      <c r="D500" s="178" t="s">
        <v>221</v>
      </c>
      <c r="E500" s="178" t="s">
        <v>260</v>
      </c>
      <c r="F500" s="195">
        <f>SUM(F502)</f>
        <v>70000</v>
      </c>
      <c r="G500" s="195">
        <f>SUM(G502)</f>
        <v>70000</v>
      </c>
      <c r="H500" s="195">
        <f>SUM(H502)</f>
        <v>34499</v>
      </c>
      <c r="I500" s="147"/>
      <c r="J500" s="147"/>
      <c r="K500" s="147"/>
      <c r="L500" s="147"/>
      <c r="M500" s="264">
        <f t="shared" si="49"/>
        <v>0</v>
      </c>
      <c r="N500" s="264">
        <f t="shared" si="46"/>
        <v>49.284285714285716</v>
      </c>
    </row>
    <row r="501" spans="1:14" s="262" customFormat="1" ht="12.75" hidden="1">
      <c r="A501" s="164"/>
      <c r="B501" s="177">
        <v>11</v>
      </c>
      <c r="C501" s="164"/>
      <c r="D501" s="178"/>
      <c r="E501" s="178" t="s">
        <v>551</v>
      </c>
      <c r="F501" s="195">
        <v>70000</v>
      </c>
      <c r="G501" s="195">
        <v>70000</v>
      </c>
      <c r="H501" s="195">
        <v>34999</v>
      </c>
      <c r="I501" s="267"/>
      <c r="J501" s="267"/>
      <c r="K501" s="267"/>
      <c r="L501" s="267"/>
      <c r="M501" s="264">
        <f t="shared" si="49"/>
        <v>0</v>
      </c>
      <c r="N501" s="264">
        <f t="shared" si="46"/>
        <v>49.99857142857143</v>
      </c>
    </row>
    <row r="502" spans="1:14" s="2" customFormat="1" ht="12.75" hidden="1">
      <c r="A502" s="148"/>
      <c r="B502" s="113"/>
      <c r="C502" s="148" t="s">
        <v>78</v>
      </c>
      <c r="D502" s="99">
        <v>3</v>
      </c>
      <c r="E502" s="100" t="s">
        <v>3</v>
      </c>
      <c r="F502" s="81">
        <f>SUM(F503)</f>
        <v>70000</v>
      </c>
      <c r="G502" s="81">
        <f>SUM(G503)</f>
        <v>70000</v>
      </c>
      <c r="H502" s="81">
        <f>SUM(H503)</f>
        <v>34499</v>
      </c>
      <c r="I502" s="81"/>
      <c r="J502" s="81"/>
      <c r="K502" s="81"/>
      <c r="L502" s="81"/>
      <c r="M502" s="264">
        <f t="shared" si="49"/>
        <v>0</v>
      </c>
      <c r="N502" s="264">
        <f t="shared" si="46"/>
        <v>49.284285714285716</v>
      </c>
    </row>
    <row r="503" spans="1:14" s="2" customFormat="1" ht="12.75" hidden="1">
      <c r="A503" s="148"/>
      <c r="B503" s="113"/>
      <c r="C503" s="148" t="s">
        <v>78</v>
      </c>
      <c r="D503" s="99">
        <v>38</v>
      </c>
      <c r="E503" s="100" t="s">
        <v>25</v>
      </c>
      <c r="F503" s="81">
        <f aca="true" t="shared" si="52" ref="F503:H504">SUM(F504)</f>
        <v>70000</v>
      </c>
      <c r="G503" s="81">
        <f t="shared" si="52"/>
        <v>70000</v>
      </c>
      <c r="H503" s="81">
        <f t="shared" si="52"/>
        <v>34499</v>
      </c>
      <c r="I503" s="81"/>
      <c r="J503" s="81"/>
      <c r="K503" s="81"/>
      <c r="L503" s="81"/>
      <c r="M503" s="264">
        <f t="shared" si="49"/>
        <v>0</v>
      </c>
      <c r="N503" s="264">
        <f t="shared" si="46"/>
        <v>49.284285714285716</v>
      </c>
    </row>
    <row r="504" spans="1:14" s="2" customFormat="1" ht="12.75" hidden="1">
      <c r="A504" s="148"/>
      <c r="B504" s="224"/>
      <c r="C504" s="148" t="s">
        <v>78</v>
      </c>
      <c r="D504" s="99">
        <v>381</v>
      </c>
      <c r="E504" s="100" t="s">
        <v>48</v>
      </c>
      <c r="F504" s="81">
        <f t="shared" si="52"/>
        <v>70000</v>
      </c>
      <c r="G504" s="81">
        <f t="shared" si="52"/>
        <v>70000</v>
      </c>
      <c r="H504" s="81">
        <f t="shared" si="52"/>
        <v>34499</v>
      </c>
      <c r="I504" s="81"/>
      <c r="J504" s="81"/>
      <c r="K504" s="81"/>
      <c r="L504" s="81"/>
      <c r="M504" s="264">
        <f t="shared" si="49"/>
        <v>0</v>
      </c>
      <c r="N504" s="264">
        <f t="shared" si="46"/>
        <v>49.284285714285716</v>
      </c>
    </row>
    <row r="505" spans="1:14" s="228" customFormat="1" ht="12.75" hidden="1">
      <c r="A505" s="150"/>
      <c r="B505" s="113"/>
      <c r="C505" s="150" t="s">
        <v>78</v>
      </c>
      <c r="D505" s="113">
        <v>3811</v>
      </c>
      <c r="E505" s="114" t="s">
        <v>297</v>
      </c>
      <c r="F505" s="83">
        <v>70000</v>
      </c>
      <c r="G505" s="83">
        <v>70000</v>
      </c>
      <c r="H505" s="83">
        <v>34499</v>
      </c>
      <c r="I505" s="227"/>
      <c r="J505" s="220"/>
      <c r="K505" s="220"/>
      <c r="L505" s="227"/>
      <c r="M505" s="275">
        <f t="shared" si="49"/>
        <v>0</v>
      </c>
      <c r="N505" s="264">
        <f t="shared" si="46"/>
        <v>49.284285714285716</v>
      </c>
    </row>
    <row r="506" spans="1:14" ht="12.75" hidden="1">
      <c r="A506" s="164" t="s">
        <v>156</v>
      </c>
      <c r="B506" s="135" t="s">
        <v>478</v>
      </c>
      <c r="C506" s="164" t="s">
        <v>78</v>
      </c>
      <c r="D506" s="178" t="s">
        <v>221</v>
      </c>
      <c r="E506" s="178" t="s">
        <v>425</v>
      </c>
      <c r="F506" s="195">
        <f>SUM(F509)</f>
        <v>35000</v>
      </c>
      <c r="G506" s="195">
        <f>SUM(G509)</f>
        <v>35000</v>
      </c>
      <c r="H506" s="195">
        <f>SUM(H509)</f>
        <v>35000</v>
      </c>
      <c r="I506" s="147"/>
      <c r="J506" s="147"/>
      <c r="K506" s="147"/>
      <c r="L506" s="147"/>
      <c r="M506" s="264">
        <f t="shared" si="49"/>
        <v>0</v>
      </c>
      <c r="N506" s="264">
        <f t="shared" si="46"/>
        <v>100</v>
      </c>
    </row>
    <row r="507" spans="1:14" ht="12.75" hidden="1">
      <c r="A507" s="164"/>
      <c r="B507" s="177">
        <v>11</v>
      </c>
      <c r="C507" s="164"/>
      <c r="D507" s="178"/>
      <c r="E507" s="178" t="s">
        <v>551</v>
      </c>
      <c r="F507" s="195">
        <v>10000</v>
      </c>
      <c r="G507" s="195">
        <v>10000</v>
      </c>
      <c r="H507" s="195">
        <v>10000</v>
      </c>
      <c r="I507" s="267"/>
      <c r="J507" s="267"/>
      <c r="K507" s="267"/>
      <c r="L507" s="267"/>
      <c r="M507" s="264">
        <f t="shared" si="49"/>
        <v>0</v>
      </c>
      <c r="N507" s="264">
        <f t="shared" si="46"/>
        <v>100</v>
      </c>
    </row>
    <row r="508" spans="1:14" ht="12.75" hidden="1">
      <c r="A508" s="164"/>
      <c r="B508" s="177">
        <v>52</v>
      </c>
      <c r="C508" s="164"/>
      <c r="D508" s="178"/>
      <c r="E508" s="178" t="s">
        <v>569</v>
      </c>
      <c r="F508" s="195">
        <v>25000</v>
      </c>
      <c r="G508" s="195">
        <v>25000</v>
      </c>
      <c r="H508" s="195">
        <v>25000</v>
      </c>
      <c r="I508" s="267"/>
      <c r="J508" s="267"/>
      <c r="K508" s="267"/>
      <c r="L508" s="267"/>
      <c r="M508" s="264">
        <f t="shared" si="49"/>
        <v>0</v>
      </c>
      <c r="N508" s="264">
        <f t="shared" si="46"/>
        <v>100</v>
      </c>
    </row>
    <row r="509" spans="1:14" s="10" customFormat="1" ht="12.75" hidden="1">
      <c r="A509" s="164"/>
      <c r="B509" s="135"/>
      <c r="C509" s="164" t="s">
        <v>78</v>
      </c>
      <c r="D509" s="177">
        <v>3</v>
      </c>
      <c r="E509" s="178" t="s">
        <v>3</v>
      </c>
      <c r="F509" s="195">
        <f>SUM(F510,F516)</f>
        <v>35000</v>
      </c>
      <c r="G509" s="195">
        <f>SUM(G510,G516)</f>
        <v>35000</v>
      </c>
      <c r="H509" s="195">
        <f>SUM(H510,H516)</f>
        <v>35000</v>
      </c>
      <c r="I509" s="194"/>
      <c r="J509" s="194"/>
      <c r="K509" s="194"/>
      <c r="L509" s="194"/>
      <c r="M509" s="264">
        <f t="shared" si="49"/>
        <v>0</v>
      </c>
      <c r="N509" s="264">
        <f t="shared" si="46"/>
        <v>100</v>
      </c>
    </row>
    <row r="510" spans="1:14" s="10" customFormat="1" ht="12.75" hidden="1">
      <c r="A510" s="164"/>
      <c r="B510" s="135"/>
      <c r="C510" s="164" t="s">
        <v>78</v>
      </c>
      <c r="D510" s="177">
        <v>32</v>
      </c>
      <c r="E510" s="178" t="s">
        <v>4</v>
      </c>
      <c r="F510" s="195">
        <f>SUM(F511,F513)</f>
        <v>0</v>
      </c>
      <c r="G510" s="195">
        <f>SUM(G511,G513)</f>
        <v>0</v>
      </c>
      <c r="H510" s="195">
        <f>SUM(H511,H513)</f>
        <v>0</v>
      </c>
      <c r="I510" s="194"/>
      <c r="J510" s="194"/>
      <c r="K510" s="194"/>
      <c r="L510" s="194"/>
      <c r="M510" s="264" t="e">
        <f t="shared" si="49"/>
        <v>#DIV/0!</v>
      </c>
      <c r="N510" s="264" t="e">
        <f t="shared" si="46"/>
        <v>#DIV/0!</v>
      </c>
    </row>
    <row r="511" spans="1:14" s="10" customFormat="1" ht="24" customHeight="1" hidden="1">
      <c r="A511" s="164"/>
      <c r="B511" s="225"/>
      <c r="C511" s="164" t="s">
        <v>78</v>
      </c>
      <c r="D511" s="177">
        <v>322</v>
      </c>
      <c r="E511" s="178" t="s">
        <v>45</v>
      </c>
      <c r="F511" s="195">
        <f>SUM(F512)</f>
        <v>0</v>
      </c>
      <c r="G511" s="195">
        <f>SUM(G512)</f>
        <v>0</v>
      </c>
      <c r="H511" s="195">
        <f>SUM(H512)</f>
        <v>0</v>
      </c>
      <c r="I511" s="194"/>
      <c r="J511" s="194"/>
      <c r="K511" s="194"/>
      <c r="L511" s="194"/>
      <c r="M511" s="264" t="e">
        <f t="shared" si="49"/>
        <v>#DIV/0!</v>
      </c>
      <c r="N511" s="264" t="e">
        <f t="shared" si="46"/>
        <v>#DIV/0!</v>
      </c>
    </row>
    <row r="512" spans="1:14" s="10" customFormat="1" ht="24" customHeight="1" hidden="1">
      <c r="A512" s="166"/>
      <c r="B512" s="135"/>
      <c r="C512" s="166" t="s">
        <v>78</v>
      </c>
      <c r="D512" s="135">
        <v>3223</v>
      </c>
      <c r="E512" s="104" t="s">
        <v>292</v>
      </c>
      <c r="F512" s="90"/>
      <c r="G512" s="90"/>
      <c r="H512" s="90"/>
      <c r="I512" s="174"/>
      <c r="J512" s="123"/>
      <c r="K512" s="123"/>
      <c r="L512" s="174"/>
      <c r="M512" s="264" t="e">
        <f t="shared" si="49"/>
        <v>#DIV/0!</v>
      </c>
      <c r="N512" s="264" t="e">
        <f t="shared" si="46"/>
        <v>#DIV/0!</v>
      </c>
    </row>
    <row r="513" spans="1:14" s="10" customFormat="1" ht="12.75" hidden="1">
      <c r="A513" s="164"/>
      <c r="B513" s="225"/>
      <c r="C513" s="164" t="s">
        <v>78</v>
      </c>
      <c r="D513" s="301">
        <v>323</v>
      </c>
      <c r="E513" s="178" t="s">
        <v>41</v>
      </c>
      <c r="F513" s="195">
        <f>SUM(F514:F515)</f>
        <v>0</v>
      </c>
      <c r="G513" s="195">
        <f>SUM(G514:G515)</f>
        <v>0</v>
      </c>
      <c r="H513" s="195">
        <f>SUM(H514:H515)</f>
        <v>0</v>
      </c>
      <c r="I513" s="194"/>
      <c r="J513" s="194"/>
      <c r="K513" s="194"/>
      <c r="L513" s="194"/>
      <c r="M513" s="264" t="e">
        <f t="shared" si="49"/>
        <v>#DIV/0!</v>
      </c>
      <c r="N513" s="264" t="e">
        <f t="shared" si="46"/>
        <v>#DIV/0!</v>
      </c>
    </row>
    <row r="514" spans="1:14" s="10" customFormat="1" ht="12.75" hidden="1">
      <c r="A514" s="166"/>
      <c r="B514" s="135"/>
      <c r="C514" s="166" t="s">
        <v>78</v>
      </c>
      <c r="D514" s="302">
        <v>3231</v>
      </c>
      <c r="E514" s="104" t="s">
        <v>294</v>
      </c>
      <c r="F514" s="90"/>
      <c r="G514" s="90"/>
      <c r="H514" s="90"/>
      <c r="I514" s="174"/>
      <c r="J514" s="123"/>
      <c r="K514" s="123"/>
      <c r="L514" s="174"/>
      <c r="M514" s="264" t="e">
        <f t="shared" si="49"/>
        <v>#DIV/0!</v>
      </c>
      <c r="N514" s="264" t="e">
        <f t="shared" si="46"/>
        <v>#DIV/0!</v>
      </c>
    </row>
    <row r="515" spans="1:14" s="10" customFormat="1" ht="12.75" hidden="1">
      <c r="A515" s="166"/>
      <c r="B515" s="135"/>
      <c r="C515" s="166" t="s">
        <v>78</v>
      </c>
      <c r="D515" s="302">
        <v>3233</v>
      </c>
      <c r="E515" s="104" t="s">
        <v>283</v>
      </c>
      <c r="F515" s="90"/>
      <c r="G515" s="90"/>
      <c r="H515" s="90"/>
      <c r="I515" s="174"/>
      <c r="J515" s="123"/>
      <c r="K515" s="123"/>
      <c r="L515" s="174"/>
      <c r="M515" s="264" t="e">
        <f t="shared" si="49"/>
        <v>#DIV/0!</v>
      </c>
      <c r="N515" s="264" t="e">
        <f t="shared" si="46"/>
        <v>#DIV/0!</v>
      </c>
    </row>
    <row r="516" spans="1:14" s="10" customFormat="1" ht="12.75" hidden="1">
      <c r="A516" s="164"/>
      <c r="B516" s="135"/>
      <c r="C516" s="164" t="s">
        <v>78</v>
      </c>
      <c r="D516" s="177">
        <v>36</v>
      </c>
      <c r="E516" s="178" t="s">
        <v>13</v>
      </c>
      <c r="F516" s="195">
        <f aca="true" t="shared" si="53" ref="F516:H517">SUM(F517)</f>
        <v>35000</v>
      </c>
      <c r="G516" s="195">
        <f t="shared" si="53"/>
        <v>35000</v>
      </c>
      <c r="H516" s="195">
        <f t="shared" si="53"/>
        <v>35000</v>
      </c>
      <c r="I516" s="194"/>
      <c r="J516" s="194"/>
      <c r="K516" s="194"/>
      <c r="L516" s="194"/>
      <c r="M516" s="264">
        <f t="shared" si="49"/>
        <v>0</v>
      </c>
      <c r="N516" s="264">
        <f t="shared" si="46"/>
        <v>100</v>
      </c>
    </row>
    <row r="517" spans="1:14" s="10" customFormat="1" ht="12.75" hidden="1">
      <c r="A517" s="164"/>
      <c r="B517" s="225"/>
      <c r="C517" s="164" t="s">
        <v>78</v>
      </c>
      <c r="D517" s="177">
        <v>363</v>
      </c>
      <c r="E517" s="178" t="s">
        <v>30</v>
      </c>
      <c r="F517" s="195">
        <f t="shared" si="53"/>
        <v>35000</v>
      </c>
      <c r="G517" s="195">
        <f t="shared" si="53"/>
        <v>35000</v>
      </c>
      <c r="H517" s="195">
        <f t="shared" si="53"/>
        <v>35000</v>
      </c>
      <c r="I517" s="194"/>
      <c r="J517" s="194"/>
      <c r="K517" s="194"/>
      <c r="L517" s="194"/>
      <c r="M517" s="264">
        <f t="shared" si="49"/>
        <v>0</v>
      </c>
      <c r="N517" s="264">
        <f t="shared" si="46"/>
        <v>100</v>
      </c>
    </row>
    <row r="518" spans="1:14" s="68" customFormat="1" ht="12.75" hidden="1">
      <c r="A518" s="166"/>
      <c r="B518" s="135"/>
      <c r="C518" s="166" t="s">
        <v>78</v>
      </c>
      <c r="D518" s="135">
        <v>3631</v>
      </c>
      <c r="E518" s="104" t="s">
        <v>315</v>
      </c>
      <c r="F518" s="90">
        <v>35000</v>
      </c>
      <c r="G518" s="90">
        <v>35000</v>
      </c>
      <c r="H518" s="90">
        <v>35000</v>
      </c>
      <c r="I518" s="90"/>
      <c r="J518" s="89"/>
      <c r="K518" s="89"/>
      <c r="L518" s="90"/>
      <c r="M518" s="264">
        <f t="shared" si="49"/>
        <v>0</v>
      </c>
      <c r="N518" s="264">
        <f t="shared" si="46"/>
        <v>100</v>
      </c>
    </row>
    <row r="519" spans="1:14" ht="12.75" hidden="1">
      <c r="A519" s="164" t="s">
        <v>157</v>
      </c>
      <c r="B519" s="135" t="s">
        <v>479</v>
      </c>
      <c r="C519" s="164" t="s">
        <v>79</v>
      </c>
      <c r="D519" s="178" t="s">
        <v>221</v>
      </c>
      <c r="E519" s="178" t="s">
        <v>26</v>
      </c>
      <c r="F519" s="195">
        <f>SUM(F521)</f>
        <v>50000</v>
      </c>
      <c r="G519" s="195">
        <f>SUM(G521)</f>
        <v>70000</v>
      </c>
      <c r="H519" s="195">
        <f>SUM(H521)</f>
        <v>69175</v>
      </c>
      <c r="I519" s="147"/>
      <c r="J519" s="147"/>
      <c r="K519" s="147"/>
      <c r="L519" s="147"/>
      <c r="M519" s="264">
        <f t="shared" si="49"/>
        <v>0</v>
      </c>
      <c r="N519" s="264">
        <f t="shared" si="46"/>
        <v>98.82142857142857</v>
      </c>
    </row>
    <row r="520" spans="1:14" s="262" customFormat="1" ht="12.75" hidden="1">
      <c r="A520" s="164"/>
      <c r="B520" s="177">
        <v>11</v>
      </c>
      <c r="C520" s="164"/>
      <c r="D520" s="178"/>
      <c r="E520" s="178" t="s">
        <v>551</v>
      </c>
      <c r="F520" s="195">
        <v>50000</v>
      </c>
      <c r="G520" s="195">
        <v>70000</v>
      </c>
      <c r="H520" s="195">
        <v>32200</v>
      </c>
      <c r="I520" s="267"/>
      <c r="J520" s="267"/>
      <c r="K520" s="267"/>
      <c r="L520" s="267"/>
      <c r="M520" s="264">
        <f t="shared" si="49"/>
        <v>0</v>
      </c>
      <c r="N520" s="264">
        <f t="shared" si="46"/>
        <v>46</v>
      </c>
    </row>
    <row r="521" spans="1:14" s="2" customFormat="1" ht="12.75" hidden="1">
      <c r="A521" s="148"/>
      <c r="B521" s="113"/>
      <c r="C521" s="148" t="s">
        <v>79</v>
      </c>
      <c r="D521" s="99">
        <v>3</v>
      </c>
      <c r="E521" s="100" t="s">
        <v>3</v>
      </c>
      <c r="F521" s="81">
        <f>SUM(F522)</f>
        <v>50000</v>
      </c>
      <c r="G521" s="81">
        <f>SUM(G522)</f>
        <v>70000</v>
      </c>
      <c r="H521" s="81">
        <f>SUM(H522)</f>
        <v>69175</v>
      </c>
      <c r="I521" s="81"/>
      <c r="J521" s="81"/>
      <c r="K521" s="81"/>
      <c r="L521" s="81"/>
      <c r="M521" s="264">
        <f t="shared" si="49"/>
        <v>0</v>
      </c>
      <c r="N521" s="264">
        <f t="shared" si="46"/>
        <v>98.82142857142857</v>
      </c>
    </row>
    <row r="522" spans="1:14" s="2" customFormat="1" ht="12.75" hidden="1">
      <c r="A522" s="148"/>
      <c r="B522" s="113"/>
      <c r="C522" s="148" t="s">
        <v>79</v>
      </c>
      <c r="D522" s="99">
        <v>38</v>
      </c>
      <c r="E522" s="100" t="s">
        <v>5</v>
      </c>
      <c r="F522" s="81">
        <f aca="true" t="shared" si="54" ref="F522:H523">SUM(F523)</f>
        <v>50000</v>
      </c>
      <c r="G522" s="81">
        <f t="shared" si="54"/>
        <v>70000</v>
      </c>
      <c r="H522" s="81">
        <f t="shared" si="54"/>
        <v>69175</v>
      </c>
      <c r="I522" s="81"/>
      <c r="J522" s="81"/>
      <c r="K522" s="81"/>
      <c r="L522" s="81"/>
      <c r="M522" s="264">
        <f t="shared" si="49"/>
        <v>0</v>
      </c>
      <c r="N522" s="264">
        <f t="shared" si="46"/>
        <v>98.82142857142857</v>
      </c>
    </row>
    <row r="523" spans="1:14" s="2" customFormat="1" ht="12.75" hidden="1">
      <c r="A523" s="148"/>
      <c r="B523" s="224"/>
      <c r="C523" s="148" t="s">
        <v>79</v>
      </c>
      <c r="D523" s="99">
        <v>381</v>
      </c>
      <c r="E523" s="100" t="s">
        <v>48</v>
      </c>
      <c r="F523" s="81">
        <f t="shared" si="54"/>
        <v>50000</v>
      </c>
      <c r="G523" s="81">
        <f t="shared" si="54"/>
        <v>70000</v>
      </c>
      <c r="H523" s="81">
        <f t="shared" si="54"/>
        <v>69175</v>
      </c>
      <c r="I523" s="81"/>
      <c r="J523" s="81"/>
      <c r="K523" s="81"/>
      <c r="L523" s="81"/>
      <c r="M523" s="264">
        <f t="shared" si="49"/>
        <v>0</v>
      </c>
      <c r="N523" s="264">
        <f aca="true" t="shared" si="55" ref="N523:N586">+H523/G523*100</f>
        <v>98.82142857142857</v>
      </c>
    </row>
    <row r="524" spans="1:14" s="228" customFormat="1" ht="12.75" hidden="1">
      <c r="A524" s="150"/>
      <c r="B524" s="113"/>
      <c r="C524" s="150" t="s">
        <v>79</v>
      </c>
      <c r="D524" s="113">
        <v>3811</v>
      </c>
      <c r="E524" s="114" t="s">
        <v>297</v>
      </c>
      <c r="F524" s="83">
        <v>50000</v>
      </c>
      <c r="G524" s="83">
        <v>70000</v>
      </c>
      <c r="H524" s="83">
        <v>69175</v>
      </c>
      <c r="I524" s="227"/>
      <c r="J524" s="220"/>
      <c r="K524" s="220"/>
      <c r="L524" s="227"/>
      <c r="M524" s="275">
        <f t="shared" si="49"/>
        <v>0</v>
      </c>
      <c r="N524" s="264">
        <f t="shared" si="55"/>
        <v>98.82142857142857</v>
      </c>
    </row>
    <row r="525" spans="1:14" ht="24" customHeight="1">
      <c r="A525" s="165" t="s">
        <v>632</v>
      </c>
      <c r="B525" s="135"/>
      <c r="C525" s="166"/>
      <c r="D525" s="324" t="s">
        <v>640</v>
      </c>
      <c r="E525" s="324"/>
      <c r="F525" s="297">
        <f>SUM(F527)</f>
        <v>120000</v>
      </c>
      <c r="G525" s="297">
        <f>SUM(G527)</f>
        <v>120000</v>
      </c>
      <c r="H525" s="297">
        <f>SUM(H527)</f>
        <v>98962</v>
      </c>
      <c r="I525" s="173"/>
      <c r="J525" s="173"/>
      <c r="K525" s="173"/>
      <c r="L525" s="173"/>
      <c r="M525" s="264">
        <f t="shared" si="49"/>
        <v>0</v>
      </c>
      <c r="N525" s="264">
        <f t="shared" si="55"/>
        <v>82.46833333333333</v>
      </c>
    </row>
    <row r="526" spans="1:14" ht="12.75" hidden="1">
      <c r="A526" s="164" t="s">
        <v>77</v>
      </c>
      <c r="B526" s="135"/>
      <c r="C526" s="166" t="s">
        <v>77</v>
      </c>
      <c r="D526" s="178" t="s">
        <v>76</v>
      </c>
      <c r="E526" s="178"/>
      <c r="F526" s="195"/>
      <c r="G526" s="195"/>
      <c r="H526" s="195"/>
      <c r="I526" s="79"/>
      <c r="J526" s="79"/>
      <c r="K526" s="79"/>
      <c r="L526" s="79"/>
      <c r="M526" s="264" t="e">
        <f t="shared" si="49"/>
        <v>#DIV/0!</v>
      </c>
      <c r="N526" s="264" t="e">
        <f t="shared" si="55"/>
        <v>#DIV/0!</v>
      </c>
    </row>
    <row r="527" spans="1:14" ht="12.75" hidden="1">
      <c r="A527" s="164" t="s">
        <v>158</v>
      </c>
      <c r="B527" s="135"/>
      <c r="C527" s="166"/>
      <c r="D527" s="178" t="s">
        <v>261</v>
      </c>
      <c r="E527" s="178" t="s">
        <v>262</v>
      </c>
      <c r="F527" s="195">
        <f aca="true" t="shared" si="56" ref="F527:H530">SUM(F528)</f>
        <v>120000</v>
      </c>
      <c r="G527" s="195">
        <f t="shared" si="56"/>
        <v>120000</v>
      </c>
      <c r="H527" s="195">
        <f t="shared" si="56"/>
        <v>98962</v>
      </c>
      <c r="I527" s="144"/>
      <c r="J527" s="144"/>
      <c r="K527" s="144"/>
      <c r="L527" s="144"/>
      <c r="M527" s="264">
        <f t="shared" si="49"/>
        <v>0</v>
      </c>
      <c r="N527" s="264">
        <f t="shared" si="55"/>
        <v>82.46833333333333</v>
      </c>
    </row>
    <row r="528" spans="1:14" ht="12.75" hidden="1">
      <c r="A528" s="164" t="s">
        <v>159</v>
      </c>
      <c r="B528" s="135" t="s">
        <v>480</v>
      </c>
      <c r="C528" s="164" t="s">
        <v>80</v>
      </c>
      <c r="D528" s="178" t="s">
        <v>221</v>
      </c>
      <c r="E528" s="178" t="s">
        <v>263</v>
      </c>
      <c r="F528" s="195">
        <f>SUM(F530)</f>
        <v>120000</v>
      </c>
      <c r="G528" s="195">
        <f>SUM(G530)</f>
        <v>120000</v>
      </c>
      <c r="H528" s="195">
        <f>SUM(H530)</f>
        <v>98962</v>
      </c>
      <c r="I528" s="147"/>
      <c r="J528" s="147"/>
      <c r="K528" s="147"/>
      <c r="L528" s="147"/>
      <c r="M528" s="264">
        <f t="shared" si="49"/>
        <v>0</v>
      </c>
      <c r="N528" s="264">
        <f t="shared" si="55"/>
        <v>82.46833333333333</v>
      </c>
    </row>
    <row r="529" spans="1:14" s="259" customFormat="1" ht="12.75" hidden="1">
      <c r="A529" s="164"/>
      <c r="B529" s="177">
        <v>11</v>
      </c>
      <c r="C529" s="166"/>
      <c r="D529" s="178"/>
      <c r="E529" s="178" t="s">
        <v>551</v>
      </c>
      <c r="F529" s="195">
        <v>120000</v>
      </c>
      <c r="G529" s="195">
        <v>120000</v>
      </c>
      <c r="H529" s="195">
        <v>98962</v>
      </c>
      <c r="I529" s="267"/>
      <c r="J529" s="267"/>
      <c r="K529" s="267"/>
      <c r="L529" s="267"/>
      <c r="M529" s="264">
        <f t="shared" si="49"/>
        <v>0</v>
      </c>
      <c r="N529" s="264">
        <f t="shared" si="55"/>
        <v>82.46833333333333</v>
      </c>
    </row>
    <row r="530" spans="1:14" s="2" customFormat="1" ht="12.75" hidden="1">
      <c r="A530" s="148"/>
      <c r="B530" s="113"/>
      <c r="C530" s="148" t="s">
        <v>80</v>
      </c>
      <c r="D530" s="99">
        <v>3</v>
      </c>
      <c r="E530" s="100" t="s">
        <v>3</v>
      </c>
      <c r="F530" s="81">
        <f t="shared" si="56"/>
        <v>120000</v>
      </c>
      <c r="G530" s="81">
        <f t="shared" si="56"/>
        <v>120000</v>
      </c>
      <c r="H530" s="81">
        <f t="shared" si="56"/>
        <v>98962</v>
      </c>
      <c r="I530" s="81"/>
      <c r="J530" s="81"/>
      <c r="K530" s="81"/>
      <c r="L530" s="81"/>
      <c r="M530" s="264">
        <f t="shared" si="49"/>
        <v>0</v>
      </c>
      <c r="N530" s="264">
        <f t="shared" si="55"/>
        <v>82.46833333333333</v>
      </c>
    </row>
    <row r="531" spans="1:14" s="2" customFormat="1" ht="12.75" hidden="1">
      <c r="A531" s="148"/>
      <c r="B531" s="113"/>
      <c r="C531" s="148" t="s">
        <v>80</v>
      </c>
      <c r="D531" s="99">
        <v>38</v>
      </c>
      <c r="E531" s="100" t="s">
        <v>5</v>
      </c>
      <c r="F531" s="81">
        <f aca="true" t="shared" si="57" ref="F531:H532">SUM(F532)</f>
        <v>120000</v>
      </c>
      <c r="G531" s="81">
        <f t="shared" si="57"/>
        <v>120000</v>
      </c>
      <c r="H531" s="81">
        <f t="shared" si="57"/>
        <v>98962</v>
      </c>
      <c r="I531" s="81"/>
      <c r="J531" s="81"/>
      <c r="K531" s="81"/>
      <c r="L531" s="81"/>
      <c r="M531" s="264">
        <f t="shared" si="49"/>
        <v>0</v>
      </c>
      <c r="N531" s="264">
        <f t="shared" si="55"/>
        <v>82.46833333333333</v>
      </c>
    </row>
    <row r="532" spans="1:14" s="2" customFormat="1" ht="12.75" hidden="1">
      <c r="A532" s="148"/>
      <c r="B532" s="224"/>
      <c r="C532" s="148" t="s">
        <v>80</v>
      </c>
      <c r="D532" s="99">
        <v>381</v>
      </c>
      <c r="E532" s="100" t="s">
        <v>48</v>
      </c>
      <c r="F532" s="81">
        <f t="shared" si="57"/>
        <v>120000</v>
      </c>
      <c r="G532" s="81">
        <f t="shared" si="57"/>
        <v>120000</v>
      </c>
      <c r="H532" s="81">
        <f t="shared" si="57"/>
        <v>98962</v>
      </c>
      <c r="I532" s="81"/>
      <c r="J532" s="81"/>
      <c r="K532" s="81"/>
      <c r="L532" s="81"/>
      <c r="M532" s="264">
        <f t="shared" si="49"/>
        <v>0</v>
      </c>
      <c r="N532" s="264">
        <f t="shared" si="55"/>
        <v>82.46833333333333</v>
      </c>
    </row>
    <row r="533" spans="1:14" s="4" customFormat="1" ht="12.75" hidden="1">
      <c r="A533" s="150"/>
      <c r="B533" s="113"/>
      <c r="C533" s="150" t="s">
        <v>80</v>
      </c>
      <c r="D533" s="306">
        <v>3811</v>
      </c>
      <c r="E533" s="114" t="s">
        <v>297</v>
      </c>
      <c r="F533" s="83">
        <v>120000</v>
      </c>
      <c r="G533" s="83">
        <v>120000</v>
      </c>
      <c r="H533" s="83">
        <v>98962</v>
      </c>
      <c r="I533" s="83"/>
      <c r="J533" s="84"/>
      <c r="K533" s="84"/>
      <c r="L533" s="83"/>
      <c r="M533" s="264">
        <f t="shared" si="49"/>
        <v>0</v>
      </c>
      <c r="N533" s="264">
        <f t="shared" si="55"/>
        <v>82.46833333333333</v>
      </c>
    </row>
    <row r="534" spans="1:14" ht="24" customHeight="1">
      <c r="A534" s="165" t="s">
        <v>633</v>
      </c>
      <c r="B534" s="135"/>
      <c r="C534" s="304"/>
      <c r="D534" s="324" t="s">
        <v>264</v>
      </c>
      <c r="E534" s="324"/>
      <c r="F534" s="297">
        <f>SUM(F536,F562)</f>
        <v>563000</v>
      </c>
      <c r="G534" s="297">
        <f>SUM(G536,G562)</f>
        <v>490100</v>
      </c>
      <c r="H534" s="297">
        <f>SUM(H536,H562)</f>
        <v>418584</v>
      </c>
      <c r="I534" s="173"/>
      <c r="J534" s="173"/>
      <c r="K534" s="173"/>
      <c r="L534" s="173"/>
      <c r="M534" s="264">
        <f t="shared" si="49"/>
        <v>0</v>
      </c>
      <c r="N534" s="264">
        <f t="shared" si="55"/>
        <v>85.40787594368496</v>
      </c>
    </row>
    <row r="535" spans="1:14" ht="24" customHeight="1" hidden="1">
      <c r="A535" s="164" t="s">
        <v>81</v>
      </c>
      <c r="B535" s="135"/>
      <c r="C535" s="166" t="s">
        <v>81</v>
      </c>
      <c r="D535" s="307" t="s">
        <v>265</v>
      </c>
      <c r="E535" s="178"/>
      <c r="F535" s="195"/>
      <c r="G535" s="195"/>
      <c r="H535" s="195"/>
      <c r="I535" s="79"/>
      <c r="J535" s="79"/>
      <c r="K535" s="79"/>
      <c r="L535" s="79"/>
      <c r="M535" s="264" t="e">
        <f t="shared" si="49"/>
        <v>#DIV/0!</v>
      </c>
      <c r="N535" s="264" t="e">
        <f t="shared" si="55"/>
        <v>#DIV/0!</v>
      </c>
    </row>
    <row r="536" spans="1:14" ht="12.75" hidden="1">
      <c r="A536" s="164" t="s">
        <v>160</v>
      </c>
      <c r="B536" s="135"/>
      <c r="C536" s="166"/>
      <c r="D536" s="178" t="s">
        <v>266</v>
      </c>
      <c r="E536" s="178" t="s">
        <v>267</v>
      </c>
      <c r="F536" s="195">
        <f>SUM(F537,F548)</f>
        <v>527000</v>
      </c>
      <c r="G536" s="195">
        <f>SUM(G537,G548)</f>
        <v>456100</v>
      </c>
      <c r="H536" s="195">
        <f>SUM(H537,H548)</f>
        <v>394409</v>
      </c>
      <c r="I536" s="144"/>
      <c r="J536" s="144"/>
      <c r="K536" s="144"/>
      <c r="L536" s="144"/>
      <c r="M536" s="264">
        <f t="shared" si="49"/>
        <v>0</v>
      </c>
      <c r="N536" s="264">
        <f t="shared" si="55"/>
        <v>86.47423810567858</v>
      </c>
    </row>
    <row r="537" spans="1:14" ht="12.75" hidden="1">
      <c r="A537" s="164" t="s">
        <v>161</v>
      </c>
      <c r="B537" s="135" t="s">
        <v>481</v>
      </c>
      <c r="C537" s="164" t="s">
        <v>82</v>
      </c>
      <c r="D537" s="178" t="s">
        <v>221</v>
      </c>
      <c r="E537" s="178" t="s">
        <v>268</v>
      </c>
      <c r="F537" s="195">
        <f>SUM(F540)</f>
        <v>294000</v>
      </c>
      <c r="G537" s="195">
        <f>SUM(G540)</f>
        <v>221000</v>
      </c>
      <c r="H537" s="195">
        <f>SUM(H540)</f>
        <v>201879</v>
      </c>
      <c r="I537" s="147"/>
      <c r="J537" s="147"/>
      <c r="K537" s="147"/>
      <c r="L537" s="147"/>
      <c r="M537" s="264">
        <f t="shared" si="49"/>
        <v>0</v>
      </c>
      <c r="N537" s="264">
        <f t="shared" si="55"/>
        <v>91.34796380090498</v>
      </c>
    </row>
    <row r="538" spans="1:14" ht="12.75" hidden="1">
      <c r="A538" s="164"/>
      <c r="B538" s="177">
        <v>11</v>
      </c>
      <c r="C538" s="166"/>
      <c r="D538" s="178"/>
      <c r="E538" s="178" t="s">
        <v>551</v>
      </c>
      <c r="F538" s="195">
        <v>244000</v>
      </c>
      <c r="G538" s="195">
        <v>181000</v>
      </c>
      <c r="H538" s="195">
        <v>157550</v>
      </c>
      <c r="I538" s="267"/>
      <c r="J538" s="267"/>
      <c r="K538" s="267"/>
      <c r="L538" s="267"/>
      <c r="M538" s="264">
        <f t="shared" si="49"/>
        <v>0</v>
      </c>
      <c r="N538" s="264">
        <f t="shared" si="55"/>
        <v>87.04419889502762</v>
      </c>
    </row>
    <row r="539" spans="1:14" ht="12.75" hidden="1">
      <c r="A539" s="164"/>
      <c r="B539" s="177">
        <v>524</v>
      </c>
      <c r="C539" s="166"/>
      <c r="D539" s="178" t="s">
        <v>489</v>
      </c>
      <c r="E539" s="178" t="s">
        <v>570</v>
      </c>
      <c r="F539" s="195">
        <v>50000</v>
      </c>
      <c r="G539" s="195">
        <v>40000</v>
      </c>
      <c r="H539" s="195">
        <v>38950</v>
      </c>
      <c r="I539" s="267"/>
      <c r="J539" s="267"/>
      <c r="K539" s="267"/>
      <c r="L539" s="267"/>
      <c r="M539" s="264">
        <f t="shared" si="49"/>
        <v>0</v>
      </c>
      <c r="N539" s="264">
        <f t="shared" si="55"/>
        <v>97.375</v>
      </c>
    </row>
    <row r="540" spans="1:14" s="2" customFormat="1" ht="12.75" hidden="1">
      <c r="A540" s="148"/>
      <c r="B540" s="224"/>
      <c r="C540" s="148" t="s">
        <v>82</v>
      </c>
      <c r="D540" s="99">
        <v>3</v>
      </c>
      <c r="E540" s="100" t="s">
        <v>3</v>
      </c>
      <c r="F540" s="81">
        <f>SUM(F541,F545)</f>
        <v>294000</v>
      </c>
      <c r="G540" s="81">
        <f>SUM(G541,G545)</f>
        <v>221000</v>
      </c>
      <c r="H540" s="81">
        <f>SUM(H541,H545)</f>
        <v>201879</v>
      </c>
      <c r="I540" s="81"/>
      <c r="J540" s="81"/>
      <c r="K540" s="81"/>
      <c r="L540" s="81"/>
      <c r="M540" s="264">
        <f t="shared" si="49"/>
        <v>0</v>
      </c>
      <c r="N540" s="264">
        <f t="shared" si="55"/>
        <v>91.34796380090498</v>
      </c>
    </row>
    <row r="541" spans="1:14" s="2" customFormat="1" ht="22.5" hidden="1">
      <c r="A541" s="148"/>
      <c r="B541" s="224"/>
      <c r="C541" s="161" t="s">
        <v>82</v>
      </c>
      <c r="D541" s="162">
        <v>37</v>
      </c>
      <c r="E541" s="100" t="s">
        <v>10</v>
      </c>
      <c r="F541" s="197">
        <f>SUM(F542)</f>
        <v>289000</v>
      </c>
      <c r="G541" s="197">
        <f>SUM(G542)</f>
        <v>219000</v>
      </c>
      <c r="H541" s="197">
        <f>SUM(H542)</f>
        <v>200884</v>
      </c>
      <c r="I541" s="197"/>
      <c r="J541" s="197"/>
      <c r="K541" s="197"/>
      <c r="L541" s="197"/>
      <c r="M541" s="264">
        <f t="shared" si="49"/>
        <v>0</v>
      </c>
      <c r="N541" s="264">
        <f t="shared" si="55"/>
        <v>91.72785388127855</v>
      </c>
    </row>
    <row r="542" spans="1:14" s="2" customFormat="1" ht="22.5" hidden="1">
      <c r="A542" s="148"/>
      <c r="B542" s="224"/>
      <c r="C542" s="161" t="s">
        <v>82</v>
      </c>
      <c r="D542" s="162">
        <v>372</v>
      </c>
      <c r="E542" s="100" t="s">
        <v>52</v>
      </c>
      <c r="F542" s="197">
        <f>SUM(F543,F544)</f>
        <v>289000</v>
      </c>
      <c r="G542" s="197">
        <f>SUM(G543,G544)</f>
        <v>219000</v>
      </c>
      <c r="H542" s="197">
        <f>SUM(H543,H544)</f>
        <v>200884</v>
      </c>
      <c r="I542" s="197"/>
      <c r="J542" s="197"/>
      <c r="K542" s="197"/>
      <c r="L542" s="197"/>
      <c r="M542" s="264">
        <f t="shared" si="49"/>
        <v>0</v>
      </c>
      <c r="N542" s="264">
        <f t="shared" si="55"/>
        <v>91.72785388127855</v>
      </c>
    </row>
    <row r="543" spans="1:14" s="228" customFormat="1" ht="12.75" hidden="1">
      <c r="A543" s="150"/>
      <c r="B543" s="113"/>
      <c r="C543" s="170" t="s">
        <v>82</v>
      </c>
      <c r="D543" s="171">
        <v>3721</v>
      </c>
      <c r="E543" s="114" t="s">
        <v>573</v>
      </c>
      <c r="F543" s="172">
        <v>194000</v>
      </c>
      <c r="G543" s="172">
        <v>144000</v>
      </c>
      <c r="H543" s="172">
        <v>126643</v>
      </c>
      <c r="I543" s="280"/>
      <c r="J543" s="281"/>
      <c r="K543" s="281"/>
      <c r="L543" s="280"/>
      <c r="M543" s="275">
        <f t="shared" si="49"/>
        <v>0</v>
      </c>
      <c r="N543" s="264">
        <f t="shared" si="55"/>
        <v>87.94652777777779</v>
      </c>
    </row>
    <row r="544" spans="1:14" s="228" customFormat="1" ht="12.75" hidden="1">
      <c r="A544" s="150"/>
      <c r="B544" s="113"/>
      <c r="C544" s="170" t="s">
        <v>82</v>
      </c>
      <c r="D544" s="171">
        <v>3722</v>
      </c>
      <c r="E544" s="114" t="s">
        <v>550</v>
      </c>
      <c r="F544" s="172">
        <v>95000</v>
      </c>
      <c r="G544" s="172">
        <v>75000</v>
      </c>
      <c r="H544" s="172">
        <v>74241</v>
      </c>
      <c r="I544" s="280"/>
      <c r="J544" s="281"/>
      <c r="K544" s="281"/>
      <c r="L544" s="280"/>
      <c r="M544" s="275">
        <f t="shared" si="49"/>
        <v>0</v>
      </c>
      <c r="N544" s="264">
        <f t="shared" si="55"/>
        <v>98.988</v>
      </c>
    </row>
    <row r="545" spans="1:14" s="3" customFormat="1" ht="12.75" hidden="1">
      <c r="A545" s="148"/>
      <c r="B545" s="224"/>
      <c r="C545" s="148" t="s">
        <v>82</v>
      </c>
      <c r="D545" s="99">
        <v>38</v>
      </c>
      <c r="E545" s="100" t="s">
        <v>5</v>
      </c>
      <c r="F545" s="81">
        <f aca="true" t="shared" si="58" ref="F545:H546">SUM(F546)</f>
        <v>5000</v>
      </c>
      <c r="G545" s="81">
        <f t="shared" si="58"/>
        <v>2000</v>
      </c>
      <c r="H545" s="81">
        <f t="shared" si="58"/>
        <v>995</v>
      </c>
      <c r="I545" s="81"/>
      <c r="J545" s="81"/>
      <c r="K545" s="81"/>
      <c r="L545" s="81"/>
      <c r="M545" s="264">
        <f t="shared" si="49"/>
        <v>0</v>
      </c>
      <c r="N545" s="264">
        <f t="shared" si="55"/>
        <v>49.75</v>
      </c>
    </row>
    <row r="546" spans="1:14" s="3" customFormat="1" ht="12.75" hidden="1">
      <c r="A546" s="148"/>
      <c r="B546" s="224"/>
      <c r="C546" s="148" t="s">
        <v>82</v>
      </c>
      <c r="D546" s="99">
        <v>381</v>
      </c>
      <c r="E546" s="100" t="s">
        <v>48</v>
      </c>
      <c r="F546" s="81">
        <f t="shared" si="58"/>
        <v>5000</v>
      </c>
      <c r="G546" s="81">
        <f t="shared" si="58"/>
        <v>2000</v>
      </c>
      <c r="H546" s="81">
        <f t="shared" si="58"/>
        <v>995</v>
      </c>
      <c r="I546" s="81"/>
      <c r="J546" s="81"/>
      <c r="K546" s="81"/>
      <c r="L546" s="81"/>
      <c r="M546" s="264">
        <f t="shared" si="49"/>
        <v>0</v>
      </c>
      <c r="N546" s="264">
        <f t="shared" si="55"/>
        <v>49.75</v>
      </c>
    </row>
    <row r="547" spans="1:14" s="4" customFormat="1" ht="12.75" hidden="1">
      <c r="A547" s="150"/>
      <c r="B547" s="113"/>
      <c r="C547" s="150" t="s">
        <v>82</v>
      </c>
      <c r="D547" s="113">
        <v>3811</v>
      </c>
      <c r="E547" s="114" t="s">
        <v>297</v>
      </c>
      <c r="F547" s="83">
        <v>5000</v>
      </c>
      <c r="G547" s="83">
        <v>2000</v>
      </c>
      <c r="H547" s="83">
        <v>995</v>
      </c>
      <c r="I547" s="83"/>
      <c r="J547" s="84"/>
      <c r="K547" s="84"/>
      <c r="L547" s="83"/>
      <c r="M547" s="264">
        <f t="shared" si="49"/>
        <v>0</v>
      </c>
      <c r="N547" s="264">
        <f t="shared" si="55"/>
        <v>49.75</v>
      </c>
    </row>
    <row r="548" spans="1:14" s="253" customFormat="1" ht="12.75" hidden="1">
      <c r="A548" s="148" t="s">
        <v>536</v>
      </c>
      <c r="B548" s="99" t="s">
        <v>538</v>
      </c>
      <c r="C548" s="148" t="s">
        <v>82</v>
      </c>
      <c r="D548" s="99" t="s">
        <v>221</v>
      </c>
      <c r="E548" s="100" t="s">
        <v>537</v>
      </c>
      <c r="F548" s="81">
        <f>SUM(F550)</f>
        <v>233000</v>
      </c>
      <c r="G548" s="81">
        <f>SUM(G550)</f>
        <v>235100</v>
      </c>
      <c r="H548" s="81">
        <f>SUM(H550)</f>
        <v>192530</v>
      </c>
      <c r="I548" s="254"/>
      <c r="J548" s="254"/>
      <c r="K548" s="254"/>
      <c r="L548" s="254"/>
      <c r="M548" s="264">
        <f t="shared" si="49"/>
        <v>0</v>
      </c>
      <c r="N548" s="264">
        <f t="shared" si="55"/>
        <v>81.89281156954488</v>
      </c>
    </row>
    <row r="549" spans="1:14" s="263" customFormat="1" ht="12.75" hidden="1">
      <c r="A549" s="148"/>
      <c r="B549" s="99">
        <v>528</v>
      </c>
      <c r="C549" s="148"/>
      <c r="D549" s="99"/>
      <c r="E549" s="100" t="s">
        <v>554</v>
      </c>
      <c r="F549" s="81">
        <v>233000</v>
      </c>
      <c r="G549" s="81">
        <v>235100</v>
      </c>
      <c r="H549" s="81">
        <v>192530</v>
      </c>
      <c r="I549" s="268"/>
      <c r="J549" s="268"/>
      <c r="K549" s="268"/>
      <c r="L549" s="268"/>
      <c r="M549" s="264">
        <f t="shared" si="49"/>
        <v>0</v>
      </c>
      <c r="N549" s="264">
        <f t="shared" si="55"/>
        <v>81.89281156954488</v>
      </c>
    </row>
    <row r="550" spans="1:14" s="4" customFormat="1" ht="12.75" hidden="1">
      <c r="A550" s="150"/>
      <c r="B550" s="113"/>
      <c r="C550" s="148" t="s">
        <v>82</v>
      </c>
      <c r="D550" s="99">
        <v>3</v>
      </c>
      <c r="E550" s="100" t="s">
        <v>3</v>
      </c>
      <c r="F550" s="81">
        <f>SUM(F551,F559)</f>
        <v>233000</v>
      </c>
      <c r="G550" s="81">
        <f>SUM(G551,G559)</f>
        <v>235100</v>
      </c>
      <c r="H550" s="81">
        <f>SUM(H551,H559)</f>
        <v>192530</v>
      </c>
      <c r="I550" s="81"/>
      <c r="J550" s="81"/>
      <c r="K550" s="81"/>
      <c r="L550" s="81"/>
      <c r="M550" s="264">
        <f aca="true" t="shared" si="59" ref="M550:M600">+I550/F550*100</f>
        <v>0</v>
      </c>
      <c r="N550" s="264">
        <f t="shared" si="55"/>
        <v>81.89281156954488</v>
      </c>
    </row>
    <row r="551" spans="1:14" s="4" customFormat="1" ht="12.75" hidden="1">
      <c r="A551" s="150"/>
      <c r="B551" s="113"/>
      <c r="C551" s="148" t="s">
        <v>82</v>
      </c>
      <c r="D551" s="99">
        <v>31</v>
      </c>
      <c r="E551" s="100" t="s">
        <v>6</v>
      </c>
      <c r="F551" s="81">
        <f>SUM(F552,F554,F556)</f>
        <v>204000</v>
      </c>
      <c r="G551" s="81">
        <f>SUM(G552,G554,G556)</f>
        <v>206100</v>
      </c>
      <c r="H551" s="81">
        <f>SUM(H552,H554,H556)</f>
        <v>171421</v>
      </c>
      <c r="I551" s="81"/>
      <c r="J551" s="81"/>
      <c r="K551" s="81"/>
      <c r="L551" s="81"/>
      <c r="M551" s="264">
        <f t="shared" si="59"/>
        <v>0</v>
      </c>
      <c r="N551" s="264">
        <f t="shared" si="55"/>
        <v>83.17370208636584</v>
      </c>
    </row>
    <row r="552" spans="1:14" s="4" customFormat="1" ht="12.75" hidden="1">
      <c r="A552" s="150"/>
      <c r="B552" s="113"/>
      <c r="C552" s="148" t="s">
        <v>82</v>
      </c>
      <c r="D552" s="99">
        <v>311</v>
      </c>
      <c r="E552" s="100" t="s">
        <v>209</v>
      </c>
      <c r="F552" s="81">
        <f>SUM(F553)</f>
        <v>170000</v>
      </c>
      <c r="G552" s="81">
        <f>SUM(G553)</f>
        <v>170000</v>
      </c>
      <c r="H552" s="81">
        <f>SUM(H553)</f>
        <v>144472</v>
      </c>
      <c r="I552" s="81"/>
      <c r="J552" s="81"/>
      <c r="K552" s="81"/>
      <c r="L552" s="81"/>
      <c r="M552" s="264">
        <f t="shared" si="59"/>
        <v>0</v>
      </c>
      <c r="N552" s="264">
        <f t="shared" si="55"/>
        <v>84.9835294117647</v>
      </c>
    </row>
    <row r="553" spans="1:14" s="4" customFormat="1" ht="12.75" hidden="1">
      <c r="A553" s="150"/>
      <c r="B553" s="113"/>
      <c r="C553" s="150" t="s">
        <v>82</v>
      </c>
      <c r="D553" s="113">
        <v>3111</v>
      </c>
      <c r="E553" s="114" t="s">
        <v>286</v>
      </c>
      <c r="F553" s="83">
        <v>170000</v>
      </c>
      <c r="G553" s="83">
        <v>170000</v>
      </c>
      <c r="H553" s="83">
        <v>144472</v>
      </c>
      <c r="I553" s="83"/>
      <c r="J553" s="84"/>
      <c r="K553" s="84"/>
      <c r="L553" s="83"/>
      <c r="M553" s="264">
        <f t="shared" si="59"/>
        <v>0</v>
      </c>
      <c r="N553" s="264">
        <f t="shared" si="55"/>
        <v>84.9835294117647</v>
      </c>
    </row>
    <row r="554" spans="1:14" s="4" customFormat="1" ht="12.75" hidden="1">
      <c r="A554" s="148"/>
      <c r="B554" s="99"/>
      <c r="C554" s="148" t="s">
        <v>82</v>
      </c>
      <c r="D554" s="99">
        <v>312</v>
      </c>
      <c r="E554" s="100" t="s">
        <v>586</v>
      </c>
      <c r="F554" s="81">
        <f>SUM(F555)</f>
        <v>0</v>
      </c>
      <c r="G554" s="81">
        <f>SUM(G555)</f>
        <v>2100</v>
      </c>
      <c r="H554" s="81">
        <f>SUM(H555)</f>
        <v>2100</v>
      </c>
      <c r="I554" s="81"/>
      <c r="J554" s="81"/>
      <c r="K554" s="81"/>
      <c r="L554" s="81"/>
      <c r="M554" s="264"/>
      <c r="N554" s="264">
        <f t="shared" si="55"/>
        <v>100</v>
      </c>
    </row>
    <row r="555" spans="1:14" s="4" customFormat="1" ht="12.75" hidden="1">
      <c r="A555" s="150"/>
      <c r="B555" s="113"/>
      <c r="C555" s="150" t="s">
        <v>82</v>
      </c>
      <c r="D555" s="113">
        <v>3121</v>
      </c>
      <c r="E555" s="114" t="s">
        <v>585</v>
      </c>
      <c r="F555" s="83">
        <v>0</v>
      </c>
      <c r="G555" s="83">
        <v>2100</v>
      </c>
      <c r="H555" s="83">
        <v>2100</v>
      </c>
      <c r="I555" s="227"/>
      <c r="J555" s="220"/>
      <c r="K555" s="220"/>
      <c r="L555" s="227"/>
      <c r="M555" s="275"/>
      <c r="N555" s="264">
        <f t="shared" si="55"/>
        <v>100</v>
      </c>
    </row>
    <row r="556" spans="1:14" s="4" customFormat="1" ht="12.75" hidden="1">
      <c r="A556" s="150"/>
      <c r="B556" s="113"/>
      <c r="C556" s="148" t="s">
        <v>82</v>
      </c>
      <c r="D556" s="99">
        <v>313</v>
      </c>
      <c r="E556" s="100" t="s">
        <v>539</v>
      </c>
      <c r="F556" s="81">
        <f>SUM(F557,F558)</f>
        <v>34000</v>
      </c>
      <c r="G556" s="81">
        <f>SUM(G557,G558)</f>
        <v>34000</v>
      </c>
      <c r="H556" s="81">
        <f>SUM(H557,H558)</f>
        <v>24849</v>
      </c>
      <c r="I556" s="81"/>
      <c r="J556" s="81"/>
      <c r="K556" s="81"/>
      <c r="L556" s="81"/>
      <c r="M556" s="264">
        <f t="shared" si="59"/>
        <v>0</v>
      </c>
      <c r="N556" s="264">
        <f t="shared" si="55"/>
        <v>73.08529411764707</v>
      </c>
    </row>
    <row r="557" spans="1:14" s="4" customFormat="1" ht="12.75" hidden="1">
      <c r="A557" s="150"/>
      <c r="B557" s="113"/>
      <c r="C557" s="150" t="s">
        <v>82</v>
      </c>
      <c r="D557" s="113">
        <v>3132</v>
      </c>
      <c r="E557" s="114" t="s">
        <v>287</v>
      </c>
      <c r="F557" s="83">
        <v>30000</v>
      </c>
      <c r="G557" s="83">
        <v>30000</v>
      </c>
      <c r="H557" s="83">
        <v>22393</v>
      </c>
      <c r="I557" s="83"/>
      <c r="J557" s="84"/>
      <c r="K557" s="84"/>
      <c r="L557" s="83"/>
      <c r="M557" s="264">
        <f t="shared" si="59"/>
        <v>0</v>
      </c>
      <c r="N557" s="264">
        <f t="shared" si="55"/>
        <v>74.64333333333333</v>
      </c>
    </row>
    <row r="558" spans="1:14" s="4" customFormat="1" ht="12.75" hidden="1">
      <c r="A558" s="150"/>
      <c r="B558" s="113"/>
      <c r="C558" s="150" t="s">
        <v>82</v>
      </c>
      <c r="D558" s="113">
        <v>3133</v>
      </c>
      <c r="E558" s="114" t="s">
        <v>288</v>
      </c>
      <c r="F558" s="83">
        <v>4000</v>
      </c>
      <c r="G558" s="83">
        <v>4000</v>
      </c>
      <c r="H558" s="83">
        <v>2456</v>
      </c>
      <c r="I558" s="83"/>
      <c r="J558" s="84"/>
      <c r="K558" s="84"/>
      <c r="L558" s="83"/>
      <c r="M558" s="264">
        <f t="shared" si="59"/>
        <v>0</v>
      </c>
      <c r="N558" s="264">
        <f t="shared" si="55"/>
        <v>61.4</v>
      </c>
    </row>
    <row r="559" spans="1:14" s="4" customFormat="1" ht="12.75" hidden="1">
      <c r="A559" s="150"/>
      <c r="B559" s="113"/>
      <c r="C559" s="148" t="s">
        <v>82</v>
      </c>
      <c r="D559" s="99">
        <v>32</v>
      </c>
      <c r="E559" s="100" t="s">
        <v>4</v>
      </c>
      <c r="F559" s="81">
        <f aca="true" t="shared" si="60" ref="F559:H560">SUM(F560)</f>
        <v>29000</v>
      </c>
      <c r="G559" s="81">
        <f t="shared" si="60"/>
        <v>29000</v>
      </c>
      <c r="H559" s="81">
        <f t="shared" si="60"/>
        <v>21109</v>
      </c>
      <c r="I559" s="81"/>
      <c r="J559" s="81"/>
      <c r="K559" s="81"/>
      <c r="L559" s="81"/>
      <c r="M559" s="264">
        <f t="shared" si="59"/>
        <v>0</v>
      </c>
      <c r="N559" s="264">
        <f t="shared" si="55"/>
        <v>72.78965517241379</v>
      </c>
    </row>
    <row r="560" spans="1:14" s="4" customFormat="1" ht="12.75" hidden="1">
      <c r="A560" s="150"/>
      <c r="B560" s="113"/>
      <c r="C560" s="148" t="s">
        <v>82</v>
      </c>
      <c r="D560" s="99">
        <v>321</v>
      </c>
      <c r="E560" s="100" t="s">
        <v>540</v>
      </c>
      <c r="F560" s="81">
        <f t="shared" si="60"/>
        <v>29000</v>
      </c>
      <c r="G560" s="81">
        <f t="shared" si="60"/>
        <v>29000</v>
      </c>
      <c r="H560" s="81">
        <f t="shared" si="60"/>
        <v>21109</v>
      </c>
      <c r="I560" s="81"/>
      <c r="J560" s="81"/>
      <c r="K560" s="81"/>
      <c r="L560" s="81"/>
      <c r="M560" s="264">
        <f t="shared" si="59"/>
        <v>0</v>
      </c>
      <c r="N560" s="264">
        <f t="shared" si="55"/>
        <v>72.78965517241379</v>
      </c>
    </row>
    <row r="561" spans="1:14" s="4" customFormat="1" ht="12.75" hidden="1">
      <c r="A561" s="150"/>
      <c r="B561" s="113"/>
      <c r="C561" s="150" t="s">
        <v>82</v>
      </c>
      <c r="D561" s="113">
        <v>3212</v>
      </c>
      <c r="E561" s="114" t="s">
        <v>541</v>
      </c>
      <c r="F561" s="83">
        <v>29000</v>
      </c>
      <c r="G561" s="83">
        <v>29000</v>
      </c>
      <c r="H561" s="83">
        <v>21109</v>
      </c>
      <c r="I561" s="83"/>
      <c r="J561" s="84"/>
      <c r="K561" s="84"/>
      <c r="L561" s="83"/>
      <c r="M561" s="264">
        <f t="shared" si="59"/>
        <v>0</v>
      </c>
      <c r="N561" s="264">
        <f t="shared" si="55"/>
        <v>72.78965517241379</v>
      </c>
    </row>
    <row r="562" spans="1:14" s="3" customFormat="1" ht="12.75" hidden="1">
      <c r="A562" s="148" t="s">
        <v>162</v>
      </c>
      <c r="B562" s="113"/>
      <c r="C562" s="150"/>
      <c r="D562" s="178" t="s">
        <v>269</v>
      </c>
      <c r="E562" s="178" t="s">
        <v>270</v>
      </c>
      <c r="F562" s="195">
        <f>SUM(F563,F569,F575,)</f>
        <v>36000</v>
      </c>
      <c r="G562" s="195">
        <f>SUM(G563,G569,G575,)</f>
        <v>34000</v>
      </c>
      <c r="H562" s="195">
        <f>SUM(H563,H569,H575,)</f>
        <v>24175</v>
      </c>
      <c r="I562" s="144"/>
      <c r="J562" s="144"/>
      <c r="K562" s="144"/>
      <c r="L562" s="144"/>
      <c r="M562" s="264">
        <f t="shared" si="59"/>
        <v>0</v>
      </c>
      <c r="N562" s="264">
        <f t="shared" si="55"/>
        <v>71.1029411764706</v>
      </c>
    </row>
    <row r="563" spans="1:14" s="3" customFormat="1" ht="22.5" hidden="1">
      <c r="A563" s="161" t="s">
        <v>165</v>
      </c>
      <c r="B563" s="171" t="s">
        <v>482</v>
      </c>
      <c r="C563" s="161" t="s">
        <v>83</v>
      </c>
      <c r="D563" s="296" t="s">
        <v>221</v>
      </c>
      <c r="E563" s="100" t="s">
        <v>38</v>
      </c>
      <c r="F563" s="297">
        <f>SUM(F565)</f>
        <v>10000</v>
      </c>
      <c r="G563" s="297">
        <f>SUM(G565)</f>
        <v>10000</v>
      </c>
      <c r="H563" s="297">
        <f>SUM(H565)</f>
        <v>4500</v>
      </c>
      <c r="I563" s="160"/>
      <c r="J563" s="160"/>
      <c r="K563" s="160"/>
      <c r="L563" s="160"/>
      <c r="M563" s="264">
        <f t="shared" si="59"/>
        <v>0</v>
      </c>
      <c r="N563" s="264">
        <f t="shared" si="55"/>
        <v>45</v>
      </c>
    </row>
    <row r="564" spans="1:14" s="260" customFormat="1" ht="12.75" hidden="1">
      <c r="A564" s="161"/>
      <c r="B564" s="162">
        <v>11</v>
      </c>
      <c r="C564" s="170"/>
      <c r="D564" s="296"/>
      <c r="E564" s="100" t="s">
        <v>551</v>
      </c>
      <c r="F564" s="297">
        <v>10000</v>
      </c>
      <c r="G564" s="297">
        <v>10000</v>
      </c>
      <c r="H564" s="297">
        <v>4500</v>
      </c>
      <c r="I564" s="271"/>
      <c r="J564" s="271"/>
      <c r="K564" s="271"/>
      <c r="L564" s="271"/>
      <c r="M564" s="264">
        <f t="shared" si="59"/>
        <v>0</v>
      </c>
      <c r="N564" s="264">
        <f t="shared" si="55"/>
        <v>45</v>
      </c>
    </row>
    <row r="565" spans="1:14" s="3" customFormat="1" ht="12.75" hidden="1">
      <c r="A565" s="148"/>
      <c r="B565" s="113"/>
      <c r="C565" s="148" t="s">
        <v>83</v>
      </c>
      <c r="D565" s="99">
        <v>3</v>
      </c>
      <c r="E565" s="100" t="s">
        <v>3</v>
      </c>
      <c r="F565" s="81">
        <f>SUM(F566)</f>
        <v>10000</v>
      </c>
      <c r="G565" s="81">
        <f>SUM(G566)</f>
        <v>10000</v>
      </c>
      <c r="H565" s="81">
        <f>SUM(H566)</f>
        <v>4500</v>
      </c>
      <c r="I565" s="81"/>
      <c r="J565" s="81"/>
      <c r="K565" s="81"/>
      <c r="L565" s="81"/>
      <c r="M565" s="264">
        <f t="shared" si="59"/>
        <v>0</v>
      </c>
      <c r="N565" s="264">
        <f t="shared" si="55"/>
        <v>45</v>
      </c>
    </row>
    <row r="566" spans="1:14" s="3" customFormat="1" ht="12.75" hidden="1">
      <c r="A566" s="148"/>
      <c r="B566" s="113"/>
      <c r="C566" s="148" t="s">
        <v>83</v>
      </c>
      <c r="D566" s="99">
        <v>38</v>
      </c>
      <c r="E566" s="100" t="s">
        <v>5</v>
      </c>
      <c r="F566" s="81">
        <f aca="true" t="shared" si="61" ref="F566:H567">SUM(F567)</f>
        <v>10000</v>
      </c>
      <c r="G566" s="81">
        <f t="shared" si="61"/>
        <v>10000</v>
      </c>
      <c r="H566" s="81">
        <f t="shared" si="61"/>
        <v>4500</v>
      </c>
      <c r="I566" s="81"/>
      <c r="J566" s="81"/>
      <c r="K566" s="81"/>
      <c r="L566" s="81"/>
      <c r="M566" s="264">
        <f t="shared" si="59"/>
        <v>0</v>
      </c>
      <c r="N566" s="264">
        <f t="shared" si="55"/>
        <v>45</v>
      </c>
    </row>
    <row r="567" spans="1:14" s="3" customFormat="1" ht="12.75" hidden="1">
      <c r="A567" s="148"/>
      <c r="B567" s="224"/>
      <c r="C567" s="148" t="s">
        <v>83</v>
      </c>
      <c r="D567" s="99">
        <v>381</v>
      </c>
      <c r="E567" s="100" t="s">
        <v>48</v>
      </c>
      <c r="F567" s="81">
        <f t="shared" si="61"/>
        <v>10000</v>
      </c>
      <c r="G567" s="81">
        <f t="shared" si="61"/>
        <v>10000</v>
      </c>
      <c r="H567" s="81">
        <f t="shared" si="61"/>
        <v>4500</v>
      </c>
      <c r="I567" s="81"/>
      <c r="J567" s="81"/>
      <c r="K567" s="81"/>
      <c r="L567" s="81"/>
      <c r="M567" s="264">
        <f t="shared" si="59"/>
        <v>0</v>
      </c>
      <c r="N567" s="264">
        <f t="shared" si="55"/>
        <v>45</v>
      </c>
    </row>
    <row r="568" spans="1:14" s="4" customFormat="1" ht="12.75" hidden="1">
      <c r="A568" s="150"/>
      <c r="B568" s="113"/>
      <c r="C568" s="150" t="s">
        <v>83</v>
      </c>
      <c r="D568" s="113">
        <v>3811</v>
      </c>
      <c r="E568" s="114" t="s">
        <v>297</v>
      </c>
      <c r="F568" s="83">
        <v>10000</v>
      </c>
      <c r="G568" s="83">
        <v>10000</v>
      </c>
      <c r="H568" s="83">
        <v>4500</v>
      </c>
      <c r="I568" s="83"/>
      <c r="J568" s="84"/>
      <c r="K568" s="84"/>
      <c r="L568" s="83"/>
      <c r="M568" s="264">
        <f t="shared" si="59"/>
        <v>0</v>
      </c>
      <c r="N568" s="264">
        <f t="shared" si="55"/>
        <v>45</v>
      </c>
    </row>
    <row r="569" spans="1:14" ht="12.75" hidden="1">
      <c r="A569" s="164" t="s">
        <v>163</v>
      </c>
      <c r="B569" s="135" t="s">
        <v>483</v>
      </c>
      <c r="C569" s="164" t="s">
        <v>83</v>
      </c>
      <c r="D569" s="178" t="s">
        <v>221</v>
      </c>
      <c r="E569" s="178" t="s">
        <v>413</v>
      </c>
      <c r="F569" s="195">
        <f>SUM(F571)</f>
        <v>16000</v>
      </c>
      <c r="G569" s="195">
        <f>SUM(G571)</f>
        <v>12000</v>
      </c>
      <c r="H569" s="195">
        <f>SUM(H571)</f>
        <v>8175</v>
      </c>
      <c r="I569" s="147"/>
      <c r="J569" s="147"/>
      <c r="K569" s="147"/>
      <c r="L569" s="147"/>
      <c r="M569" s="264">
        <f t="shared" si="59"/>
        <v>0</v>
      </c>
      <c r="N569" s="264">
        <f t="shared" si="55"/>
        <v>68.125</v>
      </c>
    </row>
    <row r="570" spans="1:14" s="259" customFormat="1" ht="12.75" hidden="1">
      <c r="A570" s="164"/>
      <c r="B570" s="177">
        <v>11</v>
      </c>
      <c r="C570" s="166"/>
      <c r="D570" s="178"/>
      <c r="E570" s="178" t="s">
        <v>551</v>
      </c>
      <c r="F570" s="195">
        <v>16000</v>
      </c>
      <c r="G570" s="195">
        <v>16000</v>
      </c>
      <c r="H570" s="195">
        <v>8175</v>
      </c>
      <c r="I570" s="257"/>
      <c r="J570" s="257"/>
      <c r="K570" s="257"/>
      <c r="L570" s="257"/>
      <c r="M570" s="264">
        <f t="shared" si="59"/>
        <v>0</v>
      </c>
      <c r="N570" s="264">
        <f t="shared" si="55"/>
        <v>51.09375000000001</v>
      </c>
    </row>
    <row r="571" spans="1:14" s="2" customFormat="1" ht="12.75" hidden="1">
      <c r="A571" s="148"/>
      <c r="B571" s="113"/>
      <c r="C571" s="148" t="s">
        <v>83</v>
      </c>
      <c r="D571" s="99">
        <v>3</v>
      </c>
      <c r="E571" s="100" t="s">
        <v>3</v>
      </c>
      <c r="F571" s="81">
        <f>SUM(F572)</f>
        <v>16000</v>
      </c>
      <c r="G571" s="81">
        <f>SUM(G572)</f>
        <v>12000</v>
      </c>
      <c r="H571" s="81">
        <f>SUM(H572)</f>
        <v>8175</v>
      </c>
      <c r="I571" s="81"/>
      <c r="J571" s="81"/>
      <c r="K571" s="81"/>
      <c r="L571" s="81"/>
      <c r="M571" s="264">
        <f t="shared" si="59"/>
        <v>0</v>
      </c>
      <c r="N571" s="264">
        <f t="shared" si="55"/>
        <v>68.125</v>
      </c>
    </row>
    <row r="572" spans="1:14" s="2" customFormat="1" ht="12.75" hidden="1">
      <c r="A572" s="148"/>
      <c r="B572" s="113"/>
      <c r="C572" s="148" t="s">
        <v>83</v>
      </c>
      <c r="D572" s="99">
        <v>38</v>
      </c>
      <c r="E572" s="100" t="s">
        <v>5</v>
      </c>
      <c r="F572" s="81">
        <f aca="true" t="shared" si="62" ref="F572:H573">SUM(F573)</f>
        <v>16000</v>
      </c>
      <c r="G572" s="81">
        <f t="shared" si="62"/>
        <v>12000</v>
      </c>
      <c r="H572" s="81">
        <f t="shared" si="62"/>
        <v>8175</v>
      </c>
      <c r="I572" s="81"/>
      <c r="J572" s="81"/>
      <c r="K572" s="81"/>
      <c r="L572" s="81"/>
      <c r="M572" s="264">
        <f t="shared" si="59"/>
        <v>0</v>
      </c>
      <c r="N572" s="264">
        <f t="shared" si="55"/>
        <v>68.125</v>
      </c>
    </row>
    <row r="573" spans="1:14" s="2" customFormat="1" ht="12.75" hidden="1">
      <c r="A573" s="148"/>
      <c r="B573" s="224"/>
      <c r="C573" s="148" t="s">
        <v>83</v>
      </c>
      <c r="D573" s="99">
        <v>381</v>
      </c>
      <c r="E573" s="100" t="s">
        <v>48</v>
      </c>
      <c r="F573" s="81">
        <f t="shared" si="62"/>
        <v>16000</v>
      </c>
      <c r="G573" s="81">
        <f t="shared" si="62"/>
        <v>12000</v>
      </c>
      <c r="H573" s="81">
        <f t="shared" si="62"/>
        <v>8175</v>
      </c>
      <c r="I573" s="81"/>
      <c r="J573" s="82"/>
      <c r="K573" s="82"/>
      <c r="L573" s="81"/>
      <c r="M573" s="264">
        <f t="shared" si="59"/>
        <v>0</v>
      </c>
      <c r="N573" s="264">
        <f t="shared" si="55"/>
        <v>68.125</v>
      </c>
    </row>
    <row r="574" spans="1:14" s="228" customFormat="1" ht="12.75" hidden="1">
      <c r="A574" s="150"/>
      <c r="B574" s="113"/>
      <c r="C574" s="150" t="s">
        <v>83</v>
      </c>
      <c r="D574" s="113">
        <v>3811</v>
      </c>
      <c r="E574" s="114" t="s">
        <v>297</v>
      </c>
      <c r="F574" s="83">
        <v>16000</v>
      </c>
      <c r="G574" s="83">
        <v>12000</v>
      </c>
      <c r="H574" s="83">
        <v>8175</v>
      </c>
      <c r="I574" s="227"/>
      <c r="J574" s="220"/>
      <c r="K574" s="220"/>
      <c r="L574" s="227"/>
      <c r="M574" s="275">
        <f t="shared" si="59"/>
        <v>0</v>
      </c>
      <c r="N574" s="264">
        <f t="shared" si="55"/>
        <v>68.125</v>
      </c>
    </row>
    <row r="575" spans="1:14" ht="12.75" hidden="1">
      <c r="A575" s="164" t="s">
        <v>166</v>
      </c>
      <c r="B575" s="135" t="s">
        <v>484</v>
      </c>
      <c r="C575" s="164" t="s">
        <v>83</v>
      </c>
      <c r="D575" s="178" t="s">
        <v>221</v>
      </c>
      <c r="E575" s="178" t="s">
        <v>584</v>
      </c>
      <c r="F575" s="195">
        <f>SUM(F577)</f>
        <v>10000</v>
      </c>
      <c r="G575" s="195">
        <f>SUM(G577)</f>
        <v>12000</v>
      </c>
      <c r="H575" s="195">
        <f>SUM(H577)</f>
        <v>11500</v>
      </c>
      <c r="I575" s="147"/>
      <c r="J575" s="147"/>
      <c r="K575" s="147"/>
      <c r="L575" s="147"/>
      <c r="M575" s="264">
        <f t="shared" si="59"/>
        <v>0</v>
      </c>
      <c r="N575" s="264">
        <f t="shared" si="55"/>
        <v>95.83333333333334</v>
      </c>
    </row>
    <row r="576" spans="1:14" s="259" customFormat="1" ht="12.75" hidden="1">
      <c r="A576" s="164"/>
      <c r="B576" s="177">
        <v>11</v>
      </c>
      <c r="C576" s="166"/>
      <c r="D576" s="178"/>
      <c r="E576" s="178" t="s">
        <v>551</v>
      </c>
      <c r="F576" s="195">
        <v>10000</v>
      </c>
      <c r="G576" s="195">
        <v>12000</v>
      </c>
      <c r="H576" s="195">
        <v>11500</v>
      </c>
      <c r="I576" s="267"/>
      <c r="J576" s="267"/>
      <c r="K576" s="267"/>
      <c r="L576" s="267"/>
      <c r="M576" s="264">
        <f t="shared" si="59"/>
        <v>0</v>
      </c>
      <c r="N576" s="264">
        <f t="shared" si="55"/>
        <v>95.83333333333334</v>
      </c>
    </row>
    <row r="577" spans="1:14" s="2" customFormat="1" ht="12.75" hidden="1">
      <c r="A577" s="148"/>
      <c r="B577" s="113"/>
      <c r="C577" s="148" t="s">
        <v>83</v>
      </c>
      <c r="D577" s="99">
        <v>3</v>
      </c>
      <c r="E577" s="100" t="s">
        <v>3</v>
      </c>
      <c r="F577" s="81">
        <f>SUM(F578)</f>
        <v>10000</v>
      </c>
      <c r="G577" s="81">
        <f>SUM(G578)</f>
        <v>12000</v>
      </c>
      <c r="H577" s="81">
        <f>SUM(H578)</f>
        <v>11500</v>
      </c>
      <c r="I577" s="81"/>
      <c r="J577" s="81"/>
      <c r="K577" s="81"/>
      <c r="L577" s="81"/>
      <c r="M577" s="264">
        <f t="shared" si="59"/>
        <v>0</v>
      </c>
      <c r="N577" s="264">
        <f t="shared" si="55"/>
        <v>95.83333333333334</v>
      </c>
    </row>
    <row r="578" spans="1:14" s="2" customFormat="1" ht="12.75" hidden="1">
      <c r="A578" s="148"/>
      <c r="B578" s="224"/>
      <c r="C578" s="148" t="s">
        <v>83</v>
      </c>
      <c r="D578" s="99">
        <v>38</v>
      </c>
      <c r="E578" s="100" t="s">
        <v>5</v>
      </c>
      <c r="F578" s="81">
        <f aca="true" t="shared" si="63" ref="F578:H579">SUM(F579)</f>
        <v>10000</v>
      </c>
      <c r="G578" s="81">
        <f t="shared" si="63"/>
        <v>12000</v>
      </c>
      <c r="H578" s="81">
        <f t="shared" si="63"/>
        <v>11500</v>
      </c>
      <c r="I578" s="81"/>
      <c r="J578" s="81"/>
      <c r="K578" s="81"/>
      <c r="L578" s="81"/>
      <c r="M578" s="264">
        <f t="shared" si="59"/>
        <v>0</v>
      </c>
      <c r="N578" s="264">
        <f t="shared" si="55"/>
        <v>95.83333333333334</v>
      </c>
    </row>
    <row r="579" spans="1:14" s="2" customFormat="1" ht="12.75" hidden="1">
      <c r="A579" s="148"/>
      <c r="B579" s="224"/>
      <c r="C579" s="148" t="s">
        <v>83</v>
      </c>
      <c r="D579" s="99">
        <v>381</v>
      </c>
      <c r="E579" s="100" t="s">
        <v>48</v>
      </c>
      <c r="F579" s="81">
        <f t="shared" si="63"/>
        <v>10000</v>
      </c>
      <c r="G579" s="81">
        <f t="shared" si="63"/>
        <v>12000</v>
      </c>
      <c r="H579" s="81">
        <f t="shared" si="63"/>
        <v>11500</v>
      </c>
      <c r="I579" s="81"/>
      <c r="J579" s="82"/>
      <c r="K579" s="82"/>
      <c r="L579" s="81"/>
      <c r="M579" s="264">
        <f t="shared" si="59"/>
        <v>0</v>
      </c>
      <c r="N579" s="264">
        <f t="shared" si="55"/>
        <v>95.83333333333334</v>
      </c>
    </row>
    <row r="580" spans="1:14" s="228" customFormat="1" ht="12.75" hidden="1">
      <c r="A580" s="150"/>
      <c r="B580" s="113"/>
      <c r="C580" s="150" t="s">
        <v>83</v>
      </c>
      <c r="D580" s="306">
        <v>3811</v>
      </c>
      <c r="E580" s="114" t="s">
        <v>297</v>
      </c>
      <c r="F580" s="83">
        <v>10000</v>
      </c>
      <c r="G580" s="83">
        <v>12000</v>
      </c>
      <c r="H580" s="83">
        <v>11500</v>
      </c>
      <c r="I580" s="227"/>
      <c r="J580" s="220"/>
      <c r="K580" s="220"/>
      <c r="L580" s="227"/>
      <c r="M580" s="275">
        <f t="shared" si="59"/>
        <v>0</v>
      </c>
      <c r="N580" s="264">
        <f t="shared" si="55"/>
        <v>95.83333333333334</v>
      </c>
    </row>
    <row r="581" spans="1:35" s="70" customFormat="1" ht="24" customHeight="1">
      <c r="A581" s="148" t="s">
        <v>620</v>
      </c>
      <c r="B581" s="99"/>
      <c r="C581" s="310"/>
      <c r="D581" s="324" t="s">
        <v>426</v>
      </c>
      <c r="E581" s="324"/>
      <c r="F581" s="81">
        <f>SUM(F583)</f>
        <v>5000</v>
      </c>
      <c r="G581" s="81">
        <f>SUM(G583)</f>
        <v>0</v>
      </c>
      <c r="H581" s="81">
        <f>SUM(H583)</f>
        <v>0</v>
      </c>
      <c r="I581" s="126"/>
      <c r="J581" s="126"/>
      <c r="K581" s="126"/>
      <c r="L581" s="126"/>
      <c r="M581" s="264">
        <f t="shared" si="59"/>
        <v>0</v>
      </c>
      <c r="N581" s="264" t="e">
        <f t="shared" si="55"/>
        <v>#DIV/0!</v>
      </c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</row>
    <row r="582" spans="1:35" s="70" customFormat="1" ht="12.75" hidden="1">
      <c r="A582" s="148" t="s">
        <v>77</v>
      </c>
      <c r="B582" s="99"/>
      <c r="C582" s="310" t="s">
        <v>434</v>
      </c>
      <c r="D582" s="314" t="s">
        <v>427</v>
      </c>
      <c r="E582" s="309" t="s">
        <v>428</v>
      </c>
      <c r="F582" s="81"/>
      <c r="G582" s="81"/>
      <c r="H582" s="81"/>
      <c r="I582" s="126"/>
      <c r="J582" s="126"/>
      <c r="K582" s="126"/>
      <c r="L582" s="126"/>
      <c r="M582" s="264" t="e">
        <f t="shared" si="59"/>
        <v>#DIV/0!</v>
      </c>
      <c r="N582" s="264" t="e">
        <f t="shared" si="55"/>
        <v>#DIV/0!</v>
      </c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</row>
    <row r="583" spans="1:35" s="70" customFormat="1" ht="12.75" hidden="1">
      <c r="A583" s="148" t="s">
        <v>429</v>
      </c>
      <c r="B583" s="99"/>
      <c r="C583" s="310"/>
      <c r="D583" s="314" t="s">
        <v>430</v>
      </c>
      <c r="E583" s="309" t="s">
        <v>431</v>
      </c>
      <c r="F583" s="81">
        <f>SUM(F584)</f>
        <v>5000</v>
      </c>
      <c r="G583" s="81">
        <f>SUM(G584)</f>
        <v>0</v>
      </c>
      <c r="H583" s="81">
        <f>SUM(H584)</f>
        <v>0</v>
      </c>
      <c r="I583" s="126"/>
      <c r="J583" s="126"/>
      <c r="K583" s="126"/>
      <c r="L583" s="126"/>
      <c r="M583" s="264">
        <f t="shared" si="59"/>
        <v>0</v>
      </c>
      <c r="N583" s="264" t="e">
        <f t="shared" si="55"/>
        <v>#DIV/0!</v>
      </c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</row>
    <row r="584" spans="1:14" ht="12.75" hidden="1">
      <c r="A584" s="164" t="s">
        <v>433</v>
      </c>
      <c r="B584" s="135" t="s">
        <v>485</v>
      </c>
      <c r="C584" s="311" t="s">
        <v>414</v>
      </c>
      <c r="D584" s="308" t="s">
        <v>221</v>
      </c>
      <c r="E584" s="305" t="s">
        <v>432</v>
      </c>
      <c r="F584" s="303">
        <f>SUM(F586)</f>
        <v>5000</v>
      </c>
      <c r="G584" s="303">
        <f>SUM(G586)</f>
        <v>0</v>
      </c>
      <c r="H584" s="303">
        <f>SUM(H586)</f>
        <v>0</v>
      </c>
      <c r="I584" s="176"/>
      <c r="J584" s="176"/>
      <c r="K584" s="176"/>
      <c r="L584" s="176"/>
      <c r="M584" s="264">
        <f t="shared" si="59"/>
        <v>0</v>
      </c>
      <c r="N584" s="264" t="e">
        <f t="shared" si="55"/>
        <v>#DIV/0!</v>
      </c>
    </row>
    <row r="585" spans="1:14" s="259" customFormat="1" ht="12.75" hidden="1">
      <c r="A585" s="164"/>
      <c r="B585" s="177">
        <v>11</v>
      </c>
      <c r="C585" s="304"/>
      <c r="D585" s="308"/>
      <c r="E585" s="305" t="s">
        <v>551</v>
      </c>
      <c r="F585" s="303">
        <v>5000</v>
      </c>
      <c r="G585" s="303">
        <v>0</v>
      </c>
      <c r="H585" s="303"/>
      <c r="I585" s="273"/>
      <c r="J585" s="273"/>
      <c r="K585" s="273"/>
      <c r="L585" s="273"/>
      <c r="M585" s="264">
        <f t="shared" si="59"/>
        <v>0</v>
      </c>
      <c r="N585" s="264" t="e">
        <f t="shared" si="55"/>
        <v>#DIV/0!</v>
      </c>
    </row>
    <row r="586" spans="1:14" ht="12.75" hidden="1">
      <c r="A586" s="164"/>
      <c r="B586" s="135"/>
      <c r="C586" s="311" t="s">
        <v>414</v>
      </c>
      <c r="D586" s="315">
        <v>3</v>
      </c>
      <c r="E586" s="305" t="s">
        <v>5</v>
      </c>
      <c r="F586" s="198">
        <f>SUM(F587,F590)</f>
        <v>5000</v>
      </c>
      <c r="G586" s="198">
        <f>SUM(G587,G590)</f>
        <v>0</v>
      </c>
      <c r="H586" s="198">
        <f>SUM(H587,H590)</f>
        <v>0</v>
      </c>
      <c r="I586" s="198"/>
      <c r="J586" s="189"/>
      <c r="K586" s="189"/>
      <c r="L586" s="198"/>
      <c r="M586" s="264">
        <f t="shared" si="59"/>
        <v>0</v>
      </c>
      <c r="N586" s="264" t="e">
        <f t="shared" si="55"/>
        <v>#DIV/0!</v>
      </c>
    </row>
    <row r="587" spans="1:14" ht="12.75" hidden="1">
      <c r="A587" s="164"/>
      <c r="B587" s="135"/>
      <c r="C587" s="311"/>
      <c r="D587" s="315">
        <v>32</v>
      </c>
      <c r="E587" s="305" t="s">
        <v>4</v>
      </c>
      <c r="F587" s="198">
        <f aca="true" t="shared" si="64" ref="F587:H588">SUM(F588)</f>
        <v>0</v>
      </c>
      <c r="G587" s="198">
        <f t="shared" si="64"/>
        <v>0</v>
      </c>
      <c r="H587" s="198">
        <f t="shared" si="64"/>
        <v>0</v>
      </c>
      <c r="I587" s="198"/>
      <c r="J587" s="189"/>
      <c r="K587" s="189"/>
      <c r="L587" s="198"/>
      <c r="M587" s="264" t="e">
        <f t="shared" si="59"/>
        <v>#DIV/0!</v>
      </c>
      <c r="N587" s="264" t="e">
        <f aca="true" t="shared" si="65" ref="N587:N599">+H587/G587*100</f>
        <v>#DIV/0!</v>
      </c>
    </row>
    <row r="588" spans="1:14" ht="12.75" hidden="1">
      <c r="A588" s="164"/>
      <c r="B588" s="135"/>
      <c r="C588" s="311"/>
      <c r="D588" s="315">
        <v>323</v>
      </c>
      <c r="E588" s="305" t="s">
        <v>41</v>
      </c>
      <c r="F588" s="199">
        <f t="shared" si="64"/>
        <v>0</v>
      </c>
      <c r="G588" s="199">
        <f t="shared" si="64"/>
        <v>0</v>
      </c>
      <c r="H588" s="199">
        <f t="shared" si="64"/>
        <v>0</v>
      </c>
      <c r="I588" s="199"/>
      <c r="J588" s="189"/>
      <c r="K588" s="189"/>
      <c r="L588" s="199"/>
      <c r="M588" s="264" t="e">
        <f t="shared" si="59"/>
        <v>#DIV/0!</v>
      </c>
      <c r="N588" s="264" t="e">
        <f t="shared" si="65"/>
        <v>#DIV/0!</v>
      </c>
    </row>
    <row r="589" spans="1:14" ht="12.75" hidden="1">
      <c r="A589" s="164"/>
      <c r="B589" s="135"/>
      <c r="C589" s="311" t="s">
        <v>414</v>
      </c>
      <c r="D589" s="316">
        <v>3236</v>
      </c>
      <c r="E589" s="312" t="s">
        <v>447</v>
      </c>
      <c r="F589" s="180"/>
      <c r="G589" s="180"/>
      <c r="H589" s="180"/>
      <c r="I589" s="180"/>
      <c r="J589" s="189"/>
      <c r="K589" s="189"/>
      <c r="L589" s="180"/>
      <c r="M589" s="264" t="e">
        <f t="shared" si="59"/>
        <v>#DIV/0!</v>
      </c>
      <c r="N589" s="264" t="e">
        <f t="shared" si="65"/>
        <v>#DIV/0!</v>
      </c>
    </row>
    <row r="590" spans="1:14" ht="12.75" hidden="1">
      <c r="A590" s="164"/>
      <c r="B590" s="225"/>
      <c r="C590" s="311" t="s">
        <v>414</v>
      </c>
      <c r="D590" s="315">
        <v>38</v>
      </c>
      <c r="E590" s="305" t="s">
        <v>5</v>
      </c>
      <c r="F590" s="199">
        <f aca="true" t="shared" si="66" ref="F590:H591">SUM(F591)</f>
        <v>5000</v>
      </c>
      <c r="G590" s="199">
        <f t="shared" si="66"/>
        <v>0</v>
      </c>
      <c r="H590" s="199">
        <f t="shared" si="66"/>
        <v>0</v>
      </c>
      <c r="I590" s="199"/>
      <c r="J590" s="189"/>
      <c r="K590" s="189"/>
      <c r="L590" s="199"/>
      <c r="M590" s="264">
        <f t="shared" si="59"/>
        <v>0</v>
      </c>
      <c r="N590" s="264" t="e">
        <f t="shared" si="65"/>
        <v>#DIV/0!</v>
      </c>
    </row>
    <row r="591" spans="1:14" s="25" customFormat="1" ht="12.75" hidden="1">
      <c r="A591" s="179"/>
      <c r="B591" s="223"/>
      <c r="C591" s="311" t="s">
        <v>414</v>
      </c>
      <c r="D591" s="315">
        <v>381</v>
      </c>
      <c r="E591" s="305" t="s">
        <v>48</v>
      </c>
      <c r="F591" s="200">
        <f t="shared" si="66"/>
        <v>5000</v>
      </c>
      <c r="G591" s="200">
        <f t="shared" si="66"/>
        <v>0</v>
      </c>
      <c r="H591" s="200">
        <f t="shared" si="66"/>
        <v>0</v>
      </c>
      <c r="I591" s="200"/>
      <c r="J591" s="190"/>
      <c r="K591" s="190"/>
      <c r="L591" s="200"/>
      <c r="M591" s="264">
        <f t="shared" si="59"/>
        <v>0</v>
      </c>
      <c r="N591" s="264" t="e">
        <f t="shared" si="65"/>
        <v>#DIV/0!</v>
      </c>
    </row>
    <row r="592" spans="1:14" s="241" customFormat="1" ht="12.75" hidden="1">
      <c r="A592" s="166"/>
      <c r="B592" s="167"/>
      <c r="C592" s="304" t="s">
        <v>414</v>
      </c>
      <c r="D592" s="316">
        <v>3811</v>
      </c>
      <c r="E592" s="312" t="s">
        <v>297</v>
      </c>
      <c r="F592" s="90">
        <v>5000</v>
      </c>
      <c r="G592" s="90">
        <v>0</v>
      </c>
      <c r="H592" s="90"/>
      <c r="I592" s="283"/>
      <c r="J592" s="282"/>
      <c r="K592" s="282"/>
      <c r="L592" s="283"/>
      <c r="M592" s="275">
        <f t="shared" si="59"/>
        <v>0</v>
      </c>
      <c r="N592" s="264" t="e">
        <f t="shared" si="65"/>
        <v>#DIV/0!</v>
      </c>
    </row>
    <row r="593" spans="1:14" ht="12.75">
      <c r="A593" s="148"/>
      <c r="B593" s="99"/>
      <c r="C593" s="310"/>
      <c r="D593" s="324"/>
      <c r="E593" s="324"/>
      <c r="F593" s="81">
        <f>SUM(F595)</f>
        <v>0</v>
      </c>
      <c r="G593" s="81">
        <f>SUM(G595)</f>
        <v>0</v>
      </c>
      <c r="H593" s="81">
        <f>SUM(H595)</f>
        <v>0</v>
      </c>
      <c r="I593" s="126"/>
      <c r="J593" s="126"/>
      <c r="K593" s="126"/>
      <c r="L593" s="126"/>
      <c r="M593" s="264" t="e">
        <f t="shared" si="59"/>
        <v>#DIV/0!</v>
      </c>
      <c r="N593" s="264" t="e">
        <f t="shared" si="65"/>
        <v>#DIV/0!</v>
      </c>
    </row>
    <row r="594" spans="1:14" ht="12.75" hidden="1">
      <c r="A594" s="175" t="s">
        <v>77</v>
      </c>
      <c r="B594" s="133"/>
      <c r="C594" s="175" t="s">
        <v>435</v>
      </c>
      <c r="D594" s="313" t="s">
        <v>427</v>
      </c>
      <c r="E594" s="118" t="s">
        <v>438</v>
      </c>
      <c r="F594" s="126"/>
      <c r="G594" s="126"/>
      <c r="H594" s="126"/>
      <c r="I594" s="126"/>
      <c r="J594" s="126"/>
      <c r="K594" s="126"/>
      <c r="L594" s="126"/>
      <c r="M594" s="264" t="e">
        <f t="shared" si="59"/>
        <v>#DIV/0!</v>
      </c>
      <c r="N594" s="264" t="e">
        <f t="shared" si="65"/>
        <v>#DIV/0!</v>
      </c>
    </row>
    <row r="595" spans="1:14" ht="12.75" hidden="1">
      <c r="A595" s="175" t="s">
        <v>429</v>
      </c>
      <c r="B595" s="133"/>
      <c r="C595" s="175"/>
      <c r="D595" s="133" t="s">
        <v>437</v>
      </c>
      <c r="E595" s="118" t="s">
        <v>439</v>
      </c>
      <c r="F595" s="126">
        <f aca="true" t="shared" si="67" ref="F595:H596">SUM(F596)</f>
        <v>0</v>
      </c>
      <c r="G595" s="126">
        <f t="shared" si="67"/>
        <v>0</v>
      </c>
      <c r="H595" s="126">
        <f t="shared" si="67"/>
        <v>0</v>
      </c>
      <c r="I595" s="126"/>
      <c r="J595" s="126"/>
      <c r="K595" s="126"/>
      <c r="L595" s="126"/>
      <c r="M595" s="264" t="e">
        <f t="shared" si="59"/>
        <v>#DIV/0!</v>
      </c>
      <c r="N595" s="264" t="e">
        <f t="shared" si="65"/>
        <v>#DIV/0!</v>
      </c>
    </row>
    <row r="596" spans="1:14" ht="12.75" hidden="1">
      <c r="A596" s="145" t="s">
        <v>164</v>
      </c>
      <c r="B596" s="222"/>
      <c r="C596" s="221" t="s">
        <v>436</v>
      </c>
      <c r="D596" s="154" t="s">
        <v>221</v>
      </c>
      <c r="E596" s="146" t="s">
        <v>440</v>
      </c>
      <c r="F596" s="176">
        <f t="shared" si="67"/>
        <v>0</v>
      </c>
      <c r="G596" s="176">
        <f t="shared" si="67"/>
        <v>0</v>
      </c>
      <c r="H596" s="176">
        <f t="shared" si="67"/>
        <v>0</v>
      </c>
      <c r="I596" s="176"/>
      <c r="J596" s="176"/>
      <c r="K596" s="176"/>
      <c r="L596" s="176"/>
      <c r="M596" s="264" t="e">
        <f t="shared" si="59"/>
        <v>#DIV/0!</v>
      </c>
      <c r="N596" s="264" t="e">
        <f t="shared" si="65"/>
        <v>#DIV/0!</v>
      </c>
    </row>
    <row r="597" spans="1:14" ht="12.75" hidden="1">
      <c r="A597" s="164"/>
      <c r="B597" s="135"/>
      <c r="C597" s="164" t="s">
        <v>436</v>
      </c>
      <c r="D597" s="177">
        <v>3</v>
      </c>
      <c r="E597" s="178" t="s">
        <v>5</v>
      </c>
      <c r="F597" s="198">
        <f aca="true" t="shared" si="68" ref="F597:H599">SUM(F598)</f>
        <v>0</v>
      </c>
      <c r="G597" s="198">
        <f t="shared" si="68"/>
        <v>0</v>
      </c>
      <c r="H597" s="198">
        <f t="shared" si="68"/>
        <v>0</v>
      </c>
      <c r="I597" s="198"/>
      <c r="J597" s="189"/>
      <c r="K597" s="189"/>
      <c r="L597" s="198"/>
      <c r="M597" s="264" t="e">
        <f t="shared" si="59"/>
        <v>#DIV/0!</v>
      </c>
      <c r="N597" s="264" t="e">
        <f t="shared" si="65"/>
        <v>#DIV/0!</v>
      </c>
    </row>
    <row r="598" spans="1:14" ht="12.75" hidden="1">
      <c r="A598" s="164"/>
      <c r="B598" s="135"/>
      <c r="C598" s="164" t="s">
        <v>436</v>
      </c>
      <c r="D598" s="177">
        <v>38</v>
      </c>
      <c r="E598" s="178" t="s">
        <v>5</v>
      </c>
      <c r="F598" s="199">
        <f t="shared" si="68"/>
        <v>0</v>
      </c>
      <c r="G598" s="199">
        <f t="shared" si="68"/>
        <v>0</v>
      </c>
      <c r="H598" s="199">
        <f t="shared" si="68"/>
        <v>0</v>
      </c>
      <c r="I598" s="199"/>
      <c r="J598" s="189"/>
      <c r="K598" s="189"/>
      <c r="L598" s="199"/>
      <c r="M598" s="264" t="e">
        <f t="shared" si="59"/>
        <v>#DIV/0!</v>
      </c>
      <c r="N598" s="264" t="e">
        <f t="shared" si="65"/>
        <v>#DIV/0!</v>
      </c>
    </row>
    <row r="599" spans="1:14" ht="12.75" hidden="1">
      <c r="A599" s="179"/>
      <c r="B599" s="223"/>
      <c r="C599" s="164" t="s">
        <v>436</v>
      </c>
      <c r="D599" s="177">
        <v>381</v>
      </c>
      <c r="E599" s="178" t="s">
        <v>48</v>
      </c>
      <c r="F599" s="200">
        <f t="shared" si="68"/>
        <v>0</v>
      </c>
      <c r="G599" s="200">
        <f t="shared" si="68"/>
        <v>0</v>
      </c>
      <c r="H599" s="200">
        <f t="shared" si="68"/>
        <v>0</v>
      </c>
      <c r="I599" s="200"/>
      <c r="J599" s="190"/>
      <c r="K599" s="190"/>
      <c r="L599" s="200"/>
      <c r="M599" s="264" t="e">
        <f t="shared" si="59"/>
        <v>#DIV/0!</v>
      </c>
      <c r="N599" s="264" t="e">
        <f t="shared" si="65"/>
        <v>#DIV/0!</v>
      </c>
    </row>
    <row r="600" spans="1:14" ht="12.75" hidden="1">
      <c r="A600" s="205"/>
      <c r="B600" s="206"/>
      <c r="C600" s="207" t="s">
        <v>436</v>
      </c>
      <c r="D600" s="208">
        <v>3811</v>
      </c>
      <c r="E600" s="209" t="s">
        <v>297</v>
      </c>
      <c r="F600" s="210"/>
      <c r="G600" s="210"/>
      <c r="H600" s="210"/>
      <c r="I600" s="210"/>
      <c r="J600" s="209"/>
      <c r="K600" s="209"/>
      <c r="L600" s="210"/>
      <c r="M600" s="264" t="e">
        <f t="shared" si="59"/>
        <v>#DIV/0!</v>
      </c>
      <c r="N600" s="264" t="e">
        <f aca="true" t="shared" si="69" ref="N600:N622">+G600/I600*100</f>
        <v>#DIV/0!</v>
      </c>
    </row>
    <row r="601" spans="1:27" s="168" customFormat="1" ht="12.75">
      <c r="A601" s="164"/>
      <c r="B601" s="167"/>
      <c r="M601" s="218"/>
      <c r="N601" s="264" t="e">
        <f t="shared" si="69"/>
        <v>#DIV/0!</v>
      </c>
      <c r="O601"/>
      <c r="P601"/>
      <c r="Q601"/>
      <c r="R601"/>
      <c r="S601"/>
      <c r="T601"/>
      <c r="U601"/>
      <c r="V601"/>
      <c r="W601"/>
      <c r="X601"/>
      <c r="Y601"/>
      <c r="Z601"/>
      <c r="AA601" s="219"/>
    </row>
    <row r="602" spans="1:14" ht="12.75">
      <c r="A602" s="211"/>
      <c r="B602" s="212"/>
      <c r="C602" s="213"/>
      <c r="D602" s="214"/>
      <c r="E602" s="215"/>
      <c r="F602" s="216"/>
      <c r="G602" s="216"/>
      <c r="H602" s="216"/>
      <c r="I602" s="216"/>
      <c r="J602" s="215"/>
      <c r="K602" s="215"/>
      <c r="L602" s="216"/>
      <c r="M602" s="217"/>
      <c r="N602" s="264" t="e">
        <f t="shared" si="69"/>
        <v>#DIV/0!</v>
      </c>
    </row>
    <row r="603" spans="1:14" ht="12.75">
      <c r="A603" s="164"/>
      <c r="B603" s="167"/>
      <c r="C603" s="166"/>
      <c r="D603" s="135"/>
      <c r="E603" s="104"/>
      <c r="F603" s="181"/>
      <c r="G603" s="181"/>
      <c r="H603" s="181"/>
      <c r="I603" s="181"/>
      <c r="J603" s="104"/>
      <c r="K603" s="104"/>
      <c r="L603" s="181"/>
      <c r="M603" s="81"/>
      <c r="N603" s="264" t="e">
        <f t="shared" si="69"/>
        <v>#DIV/0!</v>
      </c>
    </row>
    <row r="604" spans="1:14" ht="12.75">
      <c r="A604" s="164"/>
      <c r="B604" s="167"/>
      <c r="C604" s="166"/>
      <c r="D604" s="135"/>
      <c r="E604" s="104"/>
      <c r="F604" s="181"/>
      <c r="G604" s="181"/>
      <c r="H604" s="181"/>
      <c r="I604" s="181"/>
      <c r="J604" s="104"/>
      <c r="K604" s="104"/>
      <c r="L604" s="181"/>
      <c r="M604" s="81"/>
      <c r="N604" s="264" t="e">
        <f t="shared" si="69"/>
        <v>#DIV/0!</v>
      </c>
    </row>
    <row r="605" spans="9:14" ht="12.75">
      <c r="I605"/>
      <c r="L605"/>
      <c r="N605" s="264" t="e">
        <f t="shared" si="69"/>
        <v>#DIV/0!</v>
      </c>
    </row>
    <row r="606" spans="1:14" ht="12.75">
      <c r="A606" s="164"/>
      <c r="B606" s="167"/>
      <c r="C606" s="166"/>
      <c r="D606" s="135"/>
      <c r="E606" s="104"/>
      <c r="F606" s="181"/>
      <c r="G606" s="181"/>
      <c r="H606" s="181"/>
      <c r="I606" s="181"/>
      <c r="J606" s="104"/>
      <c r="K606" s="104"/>
      <c r="L606" s="181"/>
      <c r="M606" s="81"/>
      <c r="N606" s="264" t="e">
        <f t="shared" si="69"/>
        <v>#DIV/0!</v>
      </c>
    </row>
    <row r="607" spans="1:14" ht="12.75">
      <c r="A607" s="164"/>
      <c r="B607" s="167"/>
      <c r="C607" s="166"/>
      <c r="D607" s="104"/>
      <c r="E607" s="104"/>
      <c r="F607" s="104"/>
      <c r="G607" s="104"/>
      <c r="H607" s="104"/>
      <c r="I607" s="104"/>
      <c r="J607" s="104"/>
      <c r="K607" s="104"/>
      <c r="L607" s="104"/>
      <c r="M607" s="81"/>
      <c r="N607" s="264" t="e">
        <f t="shared" si="69"/>
        <v>#DIV/0!</v>
      </c>
    </row>
    <row r="608" spans="1:14" ht="12.75">
      <c r="A608" s="164"/>
      <c r="B608" s="167"/>
      <c r="C608" s="166"/>
      <c r="D608" s="104"/>
      <c r="E608" s="104"/>
      <c r="F608" s="104"/>
      <c r="G608" s="104"/>
      <c r="H608" s="104"/>
      <c r="I608" s="104"/>
      <c r="J608" s="104"/>
      <c r="K608" s="104"/>
      <c r="L608" s="104"/>
      <c r="M608" s="81"/>
      <c r="N608" s="264" t="e">
        <f t="shared" si="69"/>
        <v>#DIV/0!</v>
      </c>
    </row>
    <row r="609" spans="1:14" ht="12.75">
      <c r="A609" s="164"/>
      <c r="B609" s="167"/>
      <c r="C609" s="166" t="s">
        <v>282</v>
      </c>
      <c r="D609" s="135"/>
      <c r="E609" s="104"/>
      <c r="F609" s="181"/>
      <c r="G609" s="181"/>
      <c r="H609" s="181"/>
      <c r="I609" s="181"/>
      <c r="J609" s="104"/>
      <c r="K609" s="104"/>
      <c r="L609" s="181"/>
      <c r="M609" s="81"/>
      <c r="N609" s="264" t="e">
        <f t="shared" si="69"/>
        <v>#DIV/0!</v>
      </c>
    </row>
    <row r="610" spans="1:14" ht="14.25">
      <c r="A610" s="164"/>
      <c r="B610" s="167"/>
      <c r="C610" s="168"/>
      <c r="D610" s="168"/>
      <c r="E610" s="168"/>
      <c r="F610" s="178"/>
      <c r="G610" s="100"/>
      <c r="H610" s="178"/>
      <c r="I610" s="178"/>
      <c r="J610" s="26" t="s">
        <v>90</v>
      </c>
      <c r="K610" s="27" t="s">
        <v>32</v>
      </c>
      <c r="L610" s="178"/>
      <c r="M610" s="81"/>
      <c r="N610" s="264" t="e">
        <f t="shared" si="69"/>
        <v>#DIV/0!</v>
      </c>
    </row>
    <row r="611" spans="1:14" ht="33.75">
      <c r="A611" s="164"/>
      <c r="B611" s="167"/>
      <c r="C611" s="168"/>
      <c r="D611" s="168"/>
      <c r="E611" s="168"/>
      <c r="F611" s="81" t="s">
        <v>619</v>
      </c>
      <c r="G611" s="81" t="s">
        <v>642</v>
      </c>
      <c r="H611" s="81" t="s">
        <v>530</v>
      </c>
      <c r="I611" s="81" t="s">
        <v>582</v>
      </c>
      <c r="J611" s="191" t="s">
        <v>91</v>
      </c>
      <c r="K611" s="27" t="s">
        <v>91</v>
      </c>
      <c r="L611" s="177"/>
      <c r="M611" s="81"/>
      <c r="N611" s="264" t="e">
        <f t="shared" si="69"/>
        <v>#VALUE!</v>
      </c>
    </row>
    <row r="612" spans="1:14" ht="12.75">
      <c r="A612" s="164"/>
      <c r="B612" s="167"/>
      <c r="C612" s="182" t="s">
        <v>92</v>
      </c>
      <c r="D612" s="182"/>
      <c r="E612" s="182" t="s">
        <v>93</v>
      </c>
      <c r="F612" s="201">
        <f>SUM(F15,F33,F65,F75,F129,F141,F158,F164,F593)</f>
        <v>1649100</v>
      </c>
      <c r="G612" s="201">
        <f>SUM(G15,G33,G65,G75,G129,G141,G158,G164,G593)</f>
        <v>1550100</v>
      </c>
      <c r="H612" s="201">
        <f>SUM(H15,H33,H65,H75,H129,H141,H158,H164,H593)</f>
        <v>1351625.6</v>
      </c>
      <c r="I612" s="201">
        <f>SUM(I15,I33,I65,I75,I129,I141,I158,I164,I593)</f>
        <v>0</v>
      </c>
      <c r="J612" s="29">
        <f>SUM(J15,J33,J65,J75,J129,J141,J158,J164,J175)</f>
        <v>0</v>
      </c>
      <c r="K612" s="29">
        <f>SUM(K15,K33,K65,K75,K129,K141,K158,K164,K175)</f>
        <v>0</v>
      </c>
      <c r="L612" s="201">
        <f>SUM(L15,L33,L65,L75,L129,L141,L158,L164,L593)</f>
        <v>0</v>
      </c>
      <c r="M612" s="81">
        <f>+(H612/G612*100)</f>
        <v>87.19602606283466</v>
      </c>
      <c r="N612" s="264" t="e">
        <f t="shared" si="69"/>
        <v>#DIV/0!</v>
      </c>
    </row>
    <row r="613" spans="1:14" ht="14.25">
      <c r="A613" s="164"/>
      <c r="B613" s="167"/>
      <c r="C613" s="182" t="s">
        <v>92</v>
      </c>
      <c r="D613" s="182"/>
      <c r="E613" s="182" t="s">
        <v>94</v>
      </c>
      <c r="F613" s="201"/>
      <c r="G613" s="201"/>
      <c r="H613" s="201"/>
      <c r="I613" s="201"/>
      <c r="J613" s="29"/>
      <c r="K613" s="30"/>
      <c r="L613" s="201"/>
      <c r="M613" s="81" t="e">
        <f aca="true" t="shared" si="70" ref="M613:M622">+(H613/G613*100)</f>
        <v>#DIV/0!</v>
      </c>
      <c r="N613" s="264" t="e">
        <f t="shared" si="69"/>
        <v>#DIV/0!</v>
      </c>
    </row>
    <row r="614" spans="1:14" ht="12.75">
      <c r="A614" s="164"/>
      <c r="B614" s="167"/>
      <c r="C614" s="182" t="s">
        <v>92</v>
      </c>
      <c r="D614" s="182"/>
      <c r="E614" s="182" t="s">
        <v>95</v>
      </c>
      <c r="F614" s="201">
        <f aca="true" t="shared" si="71" ref="F614:L614">SUM(F185,F195,F201)</f>
        <v>120000</v>
      </c>
      <c r="G614" s="201">
        <f t="shared" si="71"/>
        <v>128000</v>
      </c>
      <c r="H614" s="201">
        <f t="shared" si="71"/>
        <v>116013.01</v>
      </c>
      <c r="I614" s="201">
        <f t="shared" si="71"/>
        <v>0</v>
      </c>
      <c r="J614" s="29">
        <f t="shared" si="71"/>
        <v>0</v>
      </c>
      <c r="K614" s="29">
        <f t="shared" si="71"/>
        <v>0</v>
      </c>
      <c r="L614" s="201">
        <f t="shared" si="71"/>
        <v>0</v>
      </c>
      <c r="M614" s="81">
        <f t="shared" si="70"/>
        <v>90.6351640625</v>
      </c>
      <c r="N614" s="264" t="e">
        <f t="shared" si="69"/>
        <v>#DIV/0!</v>
      </c>
    </row>
    <row r="615" spans="1:14" ht="12.75">
      <c r="A615" s="164"/>
      <c r="B615" s="167"/>
      <c r="C615" s="182" t="s">
        <v>92</v>
      </c>
      <c r="D615" s="182"/>
      <c r="E615" s="182" t="s">
        <v>96</v>
      </c>
      <c r="F615" s="201">
        <f aca="true" t="shared" si="72" ref="F615:L615">SUM(F175,F210,F221,F232,F241,F258,F270,F340,F362,F382,)</f>
        <v>797500</v>
      </c>
      <c r="G615" s="201">
        <f t="shared" si="72"/>
        <v>516000</v>
      </c>
      <c r="H615" s="201">
        <f t="shared" si="72"/>
        <v>404979.39</v>
      </c>
      <c r="I615" s="201">
        <f t="shared" si="72"/>
        <v>0</v>
      </c>
      <c r="J615" s="29">
        <f t="shared" si="72"/>
        <v>0</v>
      </c>
      <c r="K615" s="29">
        <f t="shared" si="72"/>
        <v>0</v>
      </c>
      <c r="L615" s="201">
        <f t="shared" si="72"/>
        <v>0</v>
      </c>
      <c r="M615" s="81">
        <f t="shared" si="70"/>
        <v>78.48437790697675</v>
      </c>
      <c r="N615" s="264" t="e">
        <f t="shared" si="69"/>
        <v>#DIV/0!</v>
      </c>
    </row>
    <row r="616" spans="1:14" ht="12.75">
      <c r="A616" s="164"/>
      <c r="B616" s="167"/>
      <c r="C616" s="182" t="s">
        <v>92</v>
      </c>
      <c r="D616" s="182"/>
      <c r="E616" s="182" t="s">
        <v>97</v>
      </c>
      <c r="F616" s="201">
        <f>SUM(F287,F332,F459)</f>
        <v>498500</v>
      </c>
      <c r="G616" s="201">
        <f>SUM(G287,G332,G459)</f>
        <v>535000</v>
      </c>
      <c r="H616" s="201">
        <f>SUM(H287,H332,H459)</f>
        <v>491317.32999999996</v>
      </c>
      <c r="I616" s="201">
        <f>SUM(I287,I332,I459)</f>
        <v>0</v>
      </c>
      <c r="J616" s="29">
        <f>SUM(J287,J332,J401,J459)</f>
        <v>0</v>
      </c>
      <c r="K616" s="29">
        <f>SUM(K287,K332,K401,K459)</f>
        <v>0</v>
      </c>
      <c r="L616" s="201">
        <f>SUM(L287,L332,L459)</f>
        <v>0</v>
      </c>
      <c r="M616" s="81">
        <f t="shared" si="70"/>
        <v>91.83501495327103</v>
      </c>
      <c r="N616" s="264" t="e">
        <f t="shared" si="69"/>
        <v>#DIV/0!</v>
      </c>
    </row>
    <row r="617" spans="1:14" ht="12.75">
      <c r="A617" s="164"/>
      <c r="B617" s="167"/>
      <c r="C617" s="182" t="s">
        <v>92</v>
      </c>
      <c r="D617" s="182"/>
      <c r="E617" s="182" t="s">
        <v>98</v>
      </c>
      <c r="F617" s="201">
        <f aca="true" t="shared" si="73" ref="F617:L617">SUM(F315,F376,F394,F401,F416,F428,F441,F451)</f>
        <v>23424500</v>
      </c>
      <c r="G617" s="201">
        <f t="shared" si="73"/>
        <v>1092000</v>
      </c>
      <c r="H617" s="201">
        <f t="shared" si="73"/>
        <v>1062383.01</v>
      </c>
      <c r="I617" s="201">
        <f t="shared" si="73"/>
        <v>0</v>
      </c>
      <c r="J617" s="201">
        <f t="shared" si="73"/>
        <v>0</v>
      </c>
      <c r="K617" s="201">
        <f t="shared" si="73"/>
        <v>0</v>
      </c>
      <c r="L617" s="201">
        <f t="shared" si="73"/>
        <v>0</v>
      </c>
      <c r="M617" s="81">
        <f t="shared" si="70"/>
        <v>97.28782142857143</v>
      </c>
      <c r="N617" s="264" t="e">
        <f t="shared" si="69"/>
        <v>#DIV/0!</v>
      </c>
    </row>
    <row r="618" spans="1:14" ht="14.25">
      <c r="A618" s="164"/>
      <c r="B618" s="167"/>
      <c r="C618" s="182" t="s">
        <v>92</v>
      </c>
      <c r="D618" s="182"/>
      <c r="E618" s="182" t="s">
        <v>99</v>
      </c>
      <c r="F618" s="201">
        <f>SUM(F584)</f>
        <v>5000</v>
      </c>
      <c r="G618" s="201">
        <f>SUM(G584)</f>
        <v>0</v>
      </c>
      <c r="H618" s="201">
        <f>SUM(H584)</f>
        <v>0</v>
      </c>
      <c r="I618" s="201">
        <f>SUM(I584)</f>
        <v>0</v>
      </c>
      <c r="J618" s="29"/>
      <c r="K618" s="30"/>
      <c r="L618" s="201">
        <f>SUM(L584)</f>
        <v>0</v>
      </c>
      <c r="M618" s="81" t="e">
        <f t="shared" si="70"/>
        <v>#DIV/0!</v>
      </c>
      <c r="N618" s="264" t="e">
        <f t="shared" si="69"/>
        <v>#DIV/0!</v>
      </c>
    </row>
    <row r="619" spans="1:14" ht="12.75">
      <c r="A619" s="164"/>
      <c r="B619" s="167"/>
      <c r="C619" s="182" t="s">
        <v>92</v>
      </c>
      <c r="D619" s="182"/>
      <c r="E619" s="182" t="s">
        <v>100</v>
      </c>
      <c r="F619" s="201">
        <f aca="true" t="shared" si="74" ref="F619:L619">SUM(F500,F506,F519,F528)</f>
        <v>275000</v>
      </c>
      <c r="G619" s="201">
        <f t="shared" si="74"/>
        <v>295000</v>
      </c>
      <c r="H619" s="201">
        <f t="shared" si="74"/>
        <v>237636</v>
      </c>
      <c r="I619" s="201">
        <f t="shared" si="74"/>
        <v>0</v>
      </c>
      <c r="J619" s="29">
        <f t="shared" si="74"/>
        <v>0</v>
      </c>
      <c r="K619" s="29">
        <f t="shared" si="74"/>
        <v>0</v>
      </c>
      <c r="L619" s="201">
        <f t="shared" si="74"/>
        <v>0</v>
      </c>
      <c r="M619" s="81">
        <f t="shared" si="70"/>
        <v>80.55457627118643</v>
      </c>
      <c r="N619" s="264" t="e">
        <f t="shared" si="69"/>
        <v>#DIV/0!</v>
      </c>
    </row>
    <row r="620" spans="1:14" ht="12.75">
      <c r="A620" s="164"/>
      <c r="B620" s="167"/>
      <c r="C620" s="182" t="s">
        <v>92</v>
      </c>
      <c r="D620" s="182"/>
      <c r="E620" s="182" t="s">
        <v>101</v>
      </c>
      <c r="F620" s="201">
        <f aca="true" t="shared" si="75" ref="F620:L620">SUM(F475,F488)</f>
        <v>22000</v>
      </c>
      <c r="G620" s="201">
        <f t="shared" si="75"/>
        <v>15000</v>
      </c>
      <c r="H620" s="201">
        <f t="shared" si="75"/>
        <v>12050</v>
      </c>
      <c r="I620" s="201">
        <f t="shared" si="75"/>
        <v>0</v>
      </c>
      <c r="J620" s="29">
        <f t="shared" si="75"/>
        <v>0</v>
      </c>
      <c r="K620" s="29">
        <f t="shared" si="75"/>
        <v>0</v>
      </c>
      <c r="L620" s="201">
        <f t="shared" si="75"/>
        <v>0</v>
      </c>
      <c r="M620" s="81">
        <f t="shared" si="70"/>
        <v>80.33333333333333</v>
      </c>
      <c r="N620" s="264" t="e">
        <f t="shared" si="69"/>
        <v>#DIV/0!</v>
      </c>
    </row>
    <row r="621" spans="1:14" ht="12.75">
      <c r="A621" s="164"/>
      <c r="B621" s="167"/>
      <c r="C621" s="182" t="s">
        <v>92</v>
      </c>
      <c r="D621" s="182"/>
      <c r="E621" s="182" t="s">
        <v>102</v>
      </c>
      <c r="F621" s="201">
        <f>SUM(F537,F548,F563,F569,F575,)</f>
        <v>563000</v>
      </c>
      <c r="G621" s="201">
        <f>SUM(G537,G548,G563,G569,G575,)</f>
        <v>490100</v>
      </c>
      <c r="H621" s="201">
        <f>SUM(H537,H548,H563,H569,H575,)</f>
        <v>418584</v>
      </c>
      <c r="I621" s="201">
        <f>SUM(I537,I548,I563,I569,I575,)</f>
        <v>0</v>
      </c>
      <c r="J621" s="29">
        <f>SUM(J537,J563,J569,J575,J584)</f>
        <v>0</v>
      </c>
      <c r="K621" s="29">
        <f>SUM(K537,K563,K569,K575,K584)</f>
        <v>0</v>
      </c>
      <c r="L621" s="201">
        <f>SUM(L537,L563,L569,L575,)</f>
        <v>0</v>
      </c>
      <c r="M621" s="81">
        <f t="shared" si="70"/>
        <v>85.40787594368496</v>
      </c>
      <c r="N621" s="264" t="e">
        <f t="shared" si="69"/>
        <v>#DIV/0!</v>
      </c>
    </row>
    <row r="622" spans="1:14" ht="16.5" customHeight="1">
      <c r="A622" s="164"/>
      <c r="B622" s="167"/>
      <c r="C622" s="182"/>
      <c r="D622" s="182"/>
      <c r="E622" s="183" t="s">
        <v>167</v>
      </c>
      <c r="F622" s="184">
        <f>SUM(F612:F621)</f>
        <v>27354600</v>
      </c>
      <c r="G622" s="184">
        <f aca="true" t="shared" si="76" ref="G622:L622">SUM(G612:G621)</f>
        <v>4621200</v>
      </c>
      <c r="H622" s="184">
        <f t="shared" si="76"/>
        <v>4094588.34</v>
      </c>
      <c r="I622" s="184">
        <f t="shared" si="76"/>
        <v>0</v>
      </c>
      <c r="J622" s="184">
        <f t="shared" si="76"/>
        <v>0</v>
      </c>
      <c r="K622" s="184">
        <f t="shared" si="76"/>
        <v>0</v>
      </c>
      <c r="L622" s="184">
        <f t="shared" si="76"/>
        <v>0</v>
      </c>
      <c r="M622" s="81">
        <f t="shared" si="70"/>
        <v>88.60443910672552</v>
      </c>
      <c r="N622" s="264" t="e">
        <f t="shared" si="69"/>
        <v>#DIV/0!</v>
      </c>
    </row>
    <row r="623" spans="3:13" ht="12.75">
      <c r="C623" s="28"/>
      <c r="D623" s="28"/>
      <c r="E623" s="15"/>
      <c r="F623" s="37"/>
      <c r="G623" s="37"/>
      <c r="H623" s="37"/>
      <c r="I623" s="16"/>
      <c r="J623" s="37"/>
      <c r="K623" s="37"/>
      <c r="L623" s="16"/>
      <c r="M623" s="13"/>
    </row>
    <row r="624" spans="1:13" ht="15">
      <c r="A624" s="293"/>
      <c r="C624" s="28"/>
      <c r="D624" s="28"/>
      <c r="E624" s="28"/>
      <c r="F624" s="31"/>
      <c r="G624" s="31"/>
      <c r="H624" s="31"/>
      <c r="I624" s="38"/>
      <c r="J624" s="14"/>
      <c r="K624" s="32"/>
      <c r="L624" s="38"/>
      <c r="M624" s="13"/>
    </row>
    <row r="625" spans="1:15" s="232" customFormat="1" ht="15">
      <c r="A625" s="293"/>
      <c r="B625" s="248"/>
      <c r="C625" s="238"/>
      <c r="D625" s="238"/>
      <c r="E625" s="238"/>
      <c r="F625" s="242"/>
      <c r="G625" s="239"/>
      <c r="H625" s="239"/>
      <c r="I625" s="287"/>
      <c r="J625" s="288"/>
      <c r="K625" s="289"/>
      <c r="L625" s="287"/>
      <c r="M625" s="238"/>
      <c r="N625" s="241"/>
      <c r="O625" s="241"/>
    </row>
    <row r="626" spans="1:15" s="69" customFormat="1" ht="15">
      <c r="A626" s="292"/>
      <c r="B626" s="43"/>
      <c r="C626" s="238"/>
      <c r="D626" s="238"/>
      <c r="E626" s="238"/>
      <c r="F626" s="239"/>
      <c r="G626" s="239"/>
      <c r="H626" s="239"/>
      <c r="I626" s="287"/>
      <c r="J626" s="288"/>
      <c r="K626" s="289"/>
      <c r="L626" s="287"/>
      <c r="M626" s="238"/>
      <c r="N626" s="241"/>
      <c r="O626" s="241"/>
    </row>
    <row r="627" spans="3:15" s="13" customFormat="1" ht="11.25">
      <c r="C627" s="238"/>
      <c r="D627" s="238"/>
      <c r="E627" s="238"/>
      <c r="F627" s="239"/>
      <c r="G627" s="239"/>
      <c r="H627" s="239"/>
      <c r="I627" s="290"/>
      <c r="J627" s="288"/>
      <c r="K627" s="288"/>
      <c r="L627" s="290"/>
      <c r="M627" s="238"/>
      <c r="N627" s="238"/>
      <c r="O627" s="238"/>
    </row>
    <row r="628" spans="1:15" s="232" customFormat="1" ht="15">
      <c r="A628" s="293"/>
      <c r="B628" s="248"/>
      <c r="C628" s="241"/>
      <c r="D628" s="241"/>
      <c r="E628" s="241"/>
      <c r="F628" s="241"/>
      <c r="G628" s="241"/>
      <c r="H628" s="238"/>
      <c r="I628" s="236"/>
      <c r="J628" s="241"/>
      <c r="K628" s="241"/>
      <c r="L628" s="236"/>
      <c r="M628" s="241"/>
      <c r="N628" s="241"/>
      <c r="O628" s="241"/>
    </row>
    <row r="629" spans="1:15" s="232" customFormat="1" ht="15">
      <c r="A629" s="292"/>
      <c r="B629" s="248"/>
      <c r="C629" s="238"/>
      <c r="D629" s="238"/>
      <c r="E629" s="238"/>
      <c r="F629" s="239"/>
      <c r="G629" s="239"/>
      <c r="H629" s="291"/>
      <c r="I629" s="288"/>
      <c r="J629" s="289"/>
      <c r="K629" s="291"/>
      <c r="L629" s="238"/>
      <c r="M629" s="241"/>
      <c r="N629" s="241"/>
      <c r="O629" s="241"/>
    </row>
    <row r="630" spans="1:14" s="232" customFormat="1" ht="12.75">
      <c r="A630" s="247"/>
      <c r="B630" s="248"/>
      <c r="C630" s="249"/>
      <c r="D630" s="249"/>
      <c r="E630" s="13"/>
      <c r="F630" s="13"/>
      <c r="G630" s="13"/>
      <c r="H630" s="13"/>
      <c r="I630" s="36"/>
      <c r="J630" s="13"/>
      <c r="K630" s="13"/>
      <c r="L630" s="36"/>
      <c r="M630" s="13"/>
      <c r="N630" s="69"/>
    </row>
    <row r="631" spans="3:13" ht="15">
      <c r="C631" s="13"/>
      <c r="D631" s="13"/>
      <c r="E631" s="13"/>
      <c r="F631" s="293"/>
      <c r="G631" s="293"/>
      <c r="H631" s="293"/>
      <c r="I631" s="1"/>
      <c r="J631" s="13"/>
      <c r="K631" s="13"/>
      <c r="L631" s="1"/>
      <c r="M631" s="13"/>
    </row>
    <row r="632" spans="3:13" ht="12.75">
      <c r="C632" s="13"/>
      <c r="D632" s="13"/>
      <c r="E632" s="13"/>
      <c r="F632" s="13"/>
      <c r="G632" s="13"/>
      <c r="I632" s="1"/>
      <c r="J632" s="13"/>
      <c r="K632" s="13"/>
      <c r="L632" s="1"/>
      <c r="M632" s="13"/>
    </row>
    <row r="633" spans="6:12" ht="15">
      <c r="F633" s="293"/>
      <c r="G633" s="293"/>
      <c r="H633" s="293"/>
      <c r="I633" s="40"/>
      <c r="L633" s="40"/>
    </row>
    <row r="634" spans="9:12" ht="12.75">
      <c r="I634" s="40"/>
      <c r="L634" s="40"/>
    </row>
    <row r="635" spans="9:12" ht="12.75">
      <c r="I635" s="40"/>
      <c r="L635" s="40"/>
    </row>
    <row r="636" spans="9:12" ht="12.75">
      <c r="I636" s="40"/>
      <c r="L636" s="40"/>
    </row>
    <row r="637" spans="9:12" ht="12.75">
      <c r="I637" s="40"/>
      <c r="L637" s="40"/>
    </row>
    <row r="638" spans="9:12" ht="12.75">
      <c r="I638" s="40"/>
      <c r="L638" s="40"/>
    </row>
    <row r="639" spans="9:12" ht="12.75">
      <c r="I639" s="40"/>
      <c r="L639" s="40"/>
    </row>
    <row r="640" spans="9:12" ht="12.75">
      <c r="I640" s="40"/>
      <c r="L640" s="40"/>
    </row>
    <row r="641" spans="9:12" ht="12.75">
      <c r="I641" s="40"/>
      <c r="L641" s="40"/>
    </row>
    <row r="642" spans="9:12" ht="12.75">
      <c r="I642" s="40"/>
      <c r="L642" s="40"/>
    </row>
    <row r="643" spans="9:12" ht="12.75">
      <c r="I643" s="40"/>
      <c r="L643" s="40"/>
    </row>
    <row r="644" spans="9:12" ht="12.75">
      <c r="I644" s="40"/>
      <c r="L644" s="40"/>
    </row>
    <row r="645" spans="9:12" ht="12.75">
      <c r="I645" s="40"/>
      <c r="L645" s="40"/>
    </row>
    <row r="646" spans="9:12" ht="12.75">
      <c r="I646" s="40"/>
      <c r="L646" s="40"/>
    </row>
    <row r="647" spans="9:12" ht="12.75">
      <c r="I647" s="40"/>
      <c r="L647" s="40"/>
    </row>
    <row r="648" spans="9:12" ht="12.75">
      <c r="I648" s="40"/>
      <c r="L648" s="40"/>
    </row>
    <row r="649" spans="9:12" ht="12.75">
      <c r="I649" s="40"/>
      <c r="L649" s="40"/>
    </row>
    <row r="650" spans="9:12" ht="12.75">
      <c r="I650" s="40"/>
      <c r="L650" s="40"/>
    </row>
    <row r="651" spans="9:12" ht="12.75">
      <c r="I651" s="40"/>
      <c r="L651" s="40"/>
    </row>
    <row r="652" spans="9:12" ht="12.75">
      <c r="I652" s="40"/>
      <c r="L652" s="40"/>
    </row>
    <row r="653" spans="9:12" ht="12.75">
      <c r="I653" s="40"/>
      <c r="L653" s="40"/>
    </row>
    <row r="654" spans="9:12" ht="12.75">
      <c r="I654" s="40"/>
      <c r="L654" s="40"/>
    </row>
    <row r="655" spans="9:12" ht="12.75">
      <c r="I655" s="40"/>
      <c r="L655" s="40"/>
    </row>
    <row r="656" spans="9:12" ht="12.75">
      <c r="I656" s="40"/>
      <c r="L656" s="40"/>
    </row>
    <row r="657" spans="9:12" ht="12.75">
      <c r="I657" s="40"/>
      <c r="L657" s="40"/>
    </row>
    <row r="658" spans="9:12" ht="12.75">
      <c r="I658" s="40"/>
      <c r="L658" s="40"/>
    </row>
    <row r="659" spans="9:12" ht="12.75">
      <c r="I659" s="40"/>
      <c r="L659" s="40"/>
    </row>
    <row r="660" spans="9:12" ht="12.75">
      <c r="I660" s="40"/>
      <c r="L660" s="40"/>
    </row>
    <row r="661" spans="9:12" ht="12.75">
      <c r="I661" s="40"/>
      <c r="L661" s="40"/>
    </row>
    <row r="662" spans="9:12" ht="12.75">
      <c r="I662" s="40"/>
      <c r="L662" s="40"/>
    </row>
    <row r="663" spans="9:12" ht="12.75">
      <c r="I663" s="40"/>
      <c r="L663" s="40"/>
    </row>
    <row r="664" spans="9:12" ht="12.75">
      <c r="I664" s="40"/>
      <c r="L664" s="40"/>
    </row>
    <row r="665" spans="9:12" ht="12.75">
      <c r="I665" s="40"/>
      <c r="L665" s="40"/>
    </row>
    <row r="666" spans="9:12" ht="12.75">
      <c r="I666" s="40"/>
      <c r="L666" s="40"/>
    </row>
    <row r="667" spans="9:12" ht="12.75">
      <c r="I667" s="40"/>
      <c r="L667" s="40"/>
    </row>
    <row r="668" spans="9:12" ht="12.75">
      <c r="I668" s="40"/>
      <c r="L668" s="40"/>
    </row>
    <row r="669" spans="9:12" ht="12.75">
      <c r="I669" s="40"/>
      <c r="L669" s="40"/>
    </row>
    <row r="670" spans="9:12" ht="12.75">
      <c r="I670" s="40"/>
      <c r="L670" s="40"/>
    </row>
    <row r="671" spans="9:12" ht="12.75">
      <c r="I671" s="40"/>
      <c r="L671" s="40"/>
    </row>
    <row r="672" spans="9:12" ht="12.75">
      <c r="I672" s="40"/>
      <c r="L672" s="40"/>
    </row>
    <row r="673" spans="9:12" ht="12.75">
      <c r="I673" s="40"/>
      <c r="L673" s="40"/>
    </row>
    <row r="674" spans="9:12" ht="12.75">
      <c r="I674" s="40"/>
      <c r="L674" s="40"/>
    </row>
    <row r="675" spans="9:12" ht="12.75">
      <c r="I675" s="40"/>
      <c r="L675" s="40"/>
    </row>
    <row r="676" spans="9:12" ht="12.75">
      <c r="I676" s="40"/>
      <c r="L676" s="40"/>
    </row>
  </sheetData>
  <sheetProtection/>
  <autoFilter ref="D1:D676"/>
  <mergeCells count="7">
    <mergeCell ref="D581:E581"/>
    <mergeCell ref="D593:E593"/>
    <mergeCell ref="D497:E497"/>
    <mergeCell ref="D525:E525"/>
    <mergeCell ref="E459:E460"/>
    <mergeCell ref="E473:E474"/>
    <mergeCell ref="D534:E534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2"/>
  <sheetViews>
    <sheetView zoomScale="110" zoomScaleNormal="110" zoomScalePageLayoutView="0" workbookViewId="0" topLeftCell="A1">
      <selection activeCell="P28" sqref="P28"/>
    </sheetView>
  </sheetViews>
  <sheetFormatPr defaultColWidth="9.140625" defaultRowHeight="12.75"/>
  <cols>
    <col min="1" max="1" width="6.7109375" style="13" customWidth="1"/>
    <col min="2" max="2" width="44.57421875" style="13" customWidth="1"/>
    <col min="3" max="5" width="12.7109375" style="14" customWidth="1"/>
    <col min="6" max="6" width="12.7109375" style="59" customWidth="1"/>
    <col min="7" max="8" width="15.7109375" style="14" hidden="1" customWidth="1"/>
    <col min="9" max="9" width="12.7109375" style="59" customWidth="1"/>
    <col min="10" max="10" width="6.421875" style="14" bestFit="1" customWidth="1"/>
    <col min="11" max="11" width="7.421875" style="14" bestFit="1" customWidth="1"/>
    <col min="12" max="12" width="8.8515625" style="0" customWidth="1"/>
    <col min="13" max="17" width="9.140625" style="13" customWidth="1"/>
    <col min="18" max="20" width="9.8515625" style="13" bestFit="1" customWidth="1"/>
    <col min="21" max="16384" width="9.140625" style="13" customWidth="1"/>
  </cols>
  <sheetData>
    <row r="1" spans="2:11" s="15" customFormat="1" ht="11.25">
      <c r="B1" s="15" t="s">
        <v>418</v>
      </c>
      <c r="D1" s="37"/>
      <c r="E1" s="37"/>
      <c r="F1" s="16"/>
      <c r="G1" s="37"/>
      <c r="H1" s="37"/>
      <c r="I1" s="16"/>
      <c r="J1" s="37"/>
      <c r="K1" s="37"/>
    </row>
    <row r="2" spans="6:9" ht="12.75">
      <c r="F2" s="58"/>
      <c r="I2" s="58"/>
    </row>
    <row r="3" spans="2:12" ht="15.75">
      <c r="B3" s="24" t="s">
        <v>614</v>
      </c>
      <c r="F3" s="58"/>
      <c r="I3" s="58"/>
      <c r="L3" s="69"/>
    </row>
    <row r="4" spans="2:9" ht="15.75">
      <c r="B4" s="234"/>
      <c r="F4" s="58"/>
      <c r="I4" s="58"/>
    </row>
    <row r="5" spans="2:12" ht="27.75">
      <c r="B5" s="24" t="s">
        <v>519</v>
      </c>
      <c r="C5" s="265"/>
      <c r="D5" s="265"/>
      <c r="F5" s="58"/>
      <c r="I5" s="58"/>
      <c r="L5" s="69"/>
    </row>
    <row r="6" spans="6:9" ht="12.75">
      <c r="F6" s="58"/>
      <c r="I6" s="58"/>
    </row>
    <row r="7" spans="2:11" s="235" customFormat="1" ht="15.75">
      <c r="B7" s="234"/>
      <c r="D7" s="242"/>
      <c r="E7" s="242"/>
      <c r="F7" s="243"/>
      <c r="G7" s="242"/>
      <c r="H7" s="242"/>
      <c r="I7" s="243"/>
      <c r="J7" s="242"/>
      <c r="K7" s="242"/>
    </row>
    <row r="8" spans="2:11" s="15" customFormat="1" ht="15.75">
      <c r="B8" s="234"/>
      <c r="D8" s="37"/>
      <c r="E8" s="37"/>
      <c r="F8" s="16"/>
      <c r="G8" s="37"/>
      <c r="H8" s="37"/>
      <c r="I8" s="16"/>
      <c r="J8" s="37"/>
      <c r="K8" s="37"/>
    </row>
    <row r="9" spans="2:11" s="15" customFormat="1" ht="15.75">
      <c r="B9" s="24"/>
      <c r="D9" s="37"/>
      <c r="E9" s="37"/>
      <c r="F9" s="16"/>
      <c r="G9" s="37"/>
      <c r="H9" s="37"/>
      <c r="I9" s="16"/>
      <c r="J9" s="37"/>
      <c r="K9" s="37"/>
    </row>
    <row r="10" spans="6:9" ht="12.75">
      <c r="F10" s="58"/>
      <c r="I10" s="58"/>
    </row>
    <row r="11" spans="1:11" ht="12.75">
      <c r="A11" s="96"/>
      <c r="B11" s="97"/>
      <c r="C11" s="74">
        <v>1</v>
      </c>
      <c r="D11" s="74">
        <v>2</v>
      </c>
      <c r="E11" s="74">
        <v>3</v>
      </c>
      <c r="F11" s="74">
        <v>4</v>
      </c>
      <c r="G11" s="75" t="s">
        <v>1</v>
      </c>
      <c r="H11" s="75" t="s">
        <v>2</v>
      </c>
      <c r="I11" s="74">
        <v>5</v>
      </c>
      <c r="J11" s="74">
        <v>6</v>
      </c>
      <c r="K11" s="74">
        <v>7</v>
      </c>
    </row>
    <row r="12" spans="1:11" ht="22.5">
      <c r="A12" s="97"/>
      <c r="B12" s="97"/>
      <c r="C12" s="233" t="s">
        <v>611</v>
      </c>
      <c r="D12" s="233" t="s">
        <v>618</v>
      </c>
      <c r="E12" s="233" t="s">
        <v>610</v>
      </c>
      <c r="F12" s="233" t="s">
        <v>609</v>
      </c>
      <c r="G12" s="77">
        <v>2006</v>
      </c>
      <c r="H12" s="77">
        <v>2007</v>
      </c>
      <c r="I12" s="76"/>
      <c r="J12" s="76" t="s">
        <v>173</v>
      </c>
      <c r="K12" s="76" t="s">
        <v>174</v>
      </c>
    </row>
    <row r="13" spans="1:11" ht="12.75">
      <c r="A13" s="97"/>
      <c r="B13" s="97"/>
      <c r="C13" s="76"/>
      <c r="D13" s="76" t="s">
        <v>542</v>
      </c>
      <c r="E13" s="76" t="s">
        <v>542</v>
      </c>
      <c r="F13" s="76" t="s">
        <v>542</v>
      </c>
      <c r="G13" s="77"/>
      <c r="H13" s="77"/>
      <c r="I13" s="76"/>
      <c r="J13" s="74" t="s">
        <v>378</v>
      </c>
      <c r="K13" s="74" t="s">
        <v>616</v>
      </c>
    </row>
    <row r="14" spans="1:11" ht="12.75">
      <c r="A14" s="98" t="s">
        <v>175</v>
      </c>
      <c r="B14" s="98"/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2.75">
      <c r="A15" s="99">
        <v>6</v>
      </c>
      <c r="B15" s="100" t="s">
        <v>176</v>
      </c>
      <c r="C15" s="81">
        <f>SUM(C39)</f>
        <v>3885440</v>
      </c>
      <c r="D15" s="81">
        <f>SUM(D39)</f>
        <v>27154600</v>
      </c>
      <c r="E15" s="81">
        <f>SUM(E39)</f>
        <v>5020883</v>
      </c>
      <c r="F15" s="81">
        <f>SUM(F39)</f>
        <v>4514085.87</v>
      </c>
      <c r="G15" s="101">
        <f>+G39</f>
        <v>11200000</v>
      </c>
      <c r="H15" s="101">
        <f>+H39</f>
        <v>9135000</v>
      </c>
      <c r="I15" s="81">
        <f>SUM(I39)</f>
        <v>0</v>
      </c>
      <c r="J15" s="81">
        <f>+F15/C15*100</f>
        <v>116.1795284446549</v>
      </c>
      <c r="K15" s="81">
        <f>+F15/E15*100</f>
        <v>89.90621510200498</v>
      </c>
    </row>
    <row r="16" spans="1:11" ht="12.75">
      <c r="A16" s="102">
        <v>7</v>
      </c>
      <c r="B16" s="100" t="s">
        <v>177</v>
      </c>
      <c r="C16" s="86">
        <f>SUM(C102)</f>
        <v>0</v>
      </c>
      <c r="D16" s="86">
        <f>SUM(D102)</f>
        <v>200000</v>
      </c>
      <c r="E16" s="86">
        <f>SUM(E102)</f>
        <v>0</v>
      </c>
      <c r="F16" s="86">
        <f>SUM(F102)</f>
        <v>0</v>
      </c>
      <c r="G16" s="103">
        <f>+G102</f>
        <v>105500</v>
      </c>
      <c r="H16" s="103">
        <f>+H102</f>
        <v>454500</v>
      </c>
      <c r="I16" s="86">
        <f>SUM(I102)</f>
        <v>0</v>
      </c>
      <c r="J16" s="81" t="e">
        <f>+F16/C16*100</f>
        <v>#DIV/0!</v>
      </c>
      <c r="K16" s="81" t="e">
        <f aca="true" t="shared" si="0" ref="K16:K79">+F16/E16*100</f>
        <v>#DIV/0!</v>
      </c>
    </row>
    <row r="17" spans="1:11" ht="12.75">
      <c r="A17" s="99">
        <v>3</v>
      </c>
      <c r="B17" s="100" t="s">
        <v>3</v>
      </c>
      <c r="C17" s="81">
        <f>SUM(C109)</f>
        <v>2838776</v>
      </c>
      <c r="D17" s="81">
        <f>SUM(D109)</f>
        <v>3948100</v>
      </c>
      <c r="E17" s="81">
        <f>SUM(E109)</f>
        <v>3582200</v>
      </c>
      <c r="F17" s="81">
        <f>SUM(F109)</f>
        <v>3085325.6799999997</v>
      </c>
      <c r="G17" s="81">
        <f>+G109</f>
        <v>7924570</v>
      </c>
      <c r="H17" s="81">
        <f>+H109</f>
        <v>6895396.8</v>
      </c>
      <c r="I17" s="81">
        <f>SUM(I109)</f>
        <v>0</v>
      </c>
      <c r="J17" s="81">
        <f>+F17/C17*100</f>
        <v>108.6850699033668</v>
      </c>
      <c r="K17" s="81">
        <f t="shared" si="0"/>
        <v>86.12935291161855</v>
      </c>
    </row>
    <row r="18" spans="1:11" ht="12.75">
      <c r="A18" s="102">
        <v>4</v>
      </c>
      <c r="B18" s="100" t="s">
        <v>11</v>
      </c>
      <c r="C18" s="86">
        <f>SUM(C174)</f>
        <v>1575692</v>
      </c>
      <c r="D18" s="86">
        <f>SUM(D174)</f>
        <v>23406500</v>
      </c>
      <c r="E18" s="86">
        <f>SUM(E174)</f>
        <v>1039000</v>
      </c>
      <c r="F18" s="86">
        <f>SUM(F174)</f>
        <v>1009262.66</v>
      </c>
      <c r="G18" s="86">
        <f>+G174</f>
        <v>14816000</v>
      </c>
      <c r="H18" s="86">
        <f>+H174</f>
        <v>11018700</v>
      </c>
      <c r="I18" s="86">
        <f>SUM(I174)</f>
        <v>0</v>
      </c>
      <c r="J18" s="81">
        <f>+F18/C18*100</f>
        <v>64.05202666510968</v>
      </c>
      <c r="K18" s="81">
        <f t="shared" si="0"/>
        <v>97.13788835418671</v>
      </c>
    </row>
    <row r="19" spans="1:11" ht="12.75">
      <c r="A19" s="99"/>
      <c r="B19" s="100" t="s">
        <v>393</v>
      </c>
      <c r="C19" s="81">
        <f>C15+C16-C17-C18</f>
        <v>-529028</v>
      </c>
      <c r="D19" s="81">
        <f>D15+D16-D17-D18</f>
        <v>0</v>
      </c>
      <c r="E19" s="81">
        <f>E15+E16-E17-E18</f>
        <v>399683</v>
      </c>
      <c r="F19" s="81">
        <f>F15+F16-F17-F18</f>
        <v>419497.5300000004</v>
      </c>
      <c r="G19" s="101">
        <f>+G15+G16-G17-G18</f>
        <v>-11435070</v>
      </c>
      <c r="H19" s="101">
        <f>+H15+H16-H17-H18</f>
        <v>-8324596.8</v>
      </c>
      <c r="I19" s="81">
        <f>I15+I16-I17-I18</f>
        <v>0</v>
      </c>
      <c r="J19" s="81">
        <f>+F19/C19*100</f>
        <v>-79.29590305239049</v>
      </c>
      <c r="K19" s="81">
        <f t="shared" si="0"/>
        <v>104.95756136738375</v>
      </c>
    </row>
    <row r="20" spans="1:11" ht="12.75">
      <c r="A20" s="104"/>
      <c r="B20" s="104"/>
      <c r="C20" s="90"/>
      <c r="D20" s="90"/>
      <c r="E20" s="90"/>
      <c r="F20" s="90"/>
      <c r="G20" s="90"/>
      <c r="H20" s="90"/>
      <c r="I20" s="89"/>
      <c r="J20" s="86"/>
      <c r="K20" s="81" t="e">
        <f t="shared" si="0"/>
        <v>#DIV/0!</v>
      </c>
    </row>
    <row r="21" spans="1:11" ht="12.75">
      <c r="A21" s="98" t="s">
        <v>178</v>
      </c>
      <c r="B21" s="98"/>
      <c r="C21" s="78"/>
      <c r="D21" s="78"/>
      <c r="E21" s="78"/>
      <c r="F21" s="78"/>
      <c r="G21" s="78"/>
      <c r="H21" s="78"/>
      <c r="I21" s="105"/>
      <c r="J21" s="106"/>
      <c r="K21" s="81" t="e">
        <f t="shared" si="0"/>
        <v>#DIV/0!</v>
      </c>
    </row>
    <row r="22" spans="1:11" ht="12.75">
      <c r="A22" s="102">
        <v>8</v>
      </c>
      <c r="B22" s="100" t="s">
        <v>179</v>
      </c>
      <c r="C22" s="192">
        <f>SUM(C193)</f>
        <v>0</v>
      </c>
      <c r="D22" s="192">
        <f>SUM(D193)</f>
        <v>0</v>
      </c>
      <c r="E22" s="192">
        <f>SUM(E193)</f>
        <v>0</v>
      </c>
      <c r="F22" s="192">
        <f>SUM(F193)</f>
        <v>0</v>
      </c>
      <c r="G22" s="86">
        <f>+G193</f>
        <v>0</v>
      </c>
      <c r="H22" s="86">
        <f>+H193</f>
        <v>20700</v>
      </c>
      <c r="I22" s="86">
        <f>SUM(I193)</f>
        <v>0</v>
      </c>
      <c r="J22" s="86" t="e">
        <f>+F22/C22*100</f>
        <v>#DIV/0!</v>
      </c>
      <c r="K22" s="81" t="e">
        <f t="shared" si="0"/>
        <v>#DIV/0!</v>
      </c>
    </row>
    <row r="23" spans="1:11" ht="12.75">
      <c r="A23" s="99"/>
      <c r="B23" s="100" t="s">
        <v>180</v>
      </c>
      <c r="C23" s="193">
        <f aca="true" t="shared" si="1" ref="C23:I23">C22</f>
        <v>0</v>
      </c>
      <c r="D23" s="193">
        <f>D22</f>
        <v>0</v>
      </c>
      <c r="E23" s="193">
        <f>E22</f>
        <v>0</v>
      </c>
      <c r="F23" s="81">
        <f>F22</f>
        <v>0</v>
      </c>
      <c r="G23" s="80">
        <f t="shared" si="1"/>
        <v>0</v>
      </c>
      <c r="H23" s="80">
        <f t="shared" si="1"/>
        <v>20700</v>
      </c>
      <c r="I23" s="81">
        <f t="shared" si="1"/>
        <v>0</v>
      </c>
      <c r="J23" s="86" t="e">
        <f>+D23/C23*100</f>
        <v>#DIV/0!</v>
      </c>
      <c r="K23" s="81" t="e">
        <f t="shared" si="0"/>
        <v>#DIV/0!</v>
      </c>
    </row>
    <row r="24" spans="1:11" ht="12.75">
      <c r="A24" s="104"/>
      <c r="B24" s="104"/>
      <c r="C24" s="90"/>
      <c r="D24" s="90"/>
      <c r="E24" s="90"/>
      <c r="F24" s="90"/>
      <c r="G24" s="90"/>
      <c r="H24" s="90"/>
      <c r="I24" s="89"/>
      <c r="J24" s="86"/>
      <c r="K24" s="81" t="e">
        <f t="shared" si="0"/>
        <v>#DIV/0!</v>
      </c>
    </row>
    <row r="25" spans="1:11" ht="12.75">
      <c r="A25" s="98" t="s">
        <v>181</v>
      </c>
      <c r="B25" s="98"/>
      <c r="C25" s="78">
        <f>SUM(C199)</f>
        <v>129559</v>
      </c>
      <c r="D25" s="78">
        <f>SUM(D199)</f>
        <v>0</v>
      </c>
      <c r="E25" s="78">
        <f>SUM(E199)</f>
        <v>-399683</v>
      </c>
      <c r="F25" s="78">
        <f>SUM(F199)</f>
        <v>-399683</v>
      </c>
      <c r="G25" s="78"/>
      <c r="H25" s="78"/>
      <c r="I25" s="78">
        <f>SUM(I199)</f>
        <v>0</v>
      </c>
      <c r="J25" s="106"/>
      <c r="K25" s="81">
        <f t="shared" si="0"/>
        <v>100</v>
      </c>
    </row>
    <row r="26" spans="1:11" ht="12.75">
      <c r="A26" s="99">
        <v>9</v>
      </c>
      <c r="B26" s="100" t="s">
        <v>182</v>
      </c>
      <c r="C26" s="193">
        <f>SUM(C197)</f>
        <v>129559</v>
      </c>
      <c r="D26" s="193">
        <f>SUM(D197)</f>
        <v>0</v>
      </c>
      <c r="E26" s="193">
        <f>SUM(E197)</f>
        <v>-399683</v>
      </c>
      <c r="F26" s="193">
        <f>SUM(F197)</f>
        <v>-399683</v>
      </c>
      <c r="G26" s="81">
        <f>+G197</f>
        <v>0</v>
      </c>
      <c r="H26" s="81">
        <f>+H197</f>
        <v>-3534883.2</v>
      </c>
      <c r="I26" s="193">
        <f>SUM(I197)</f>
        <v>0</v>
      </c>
      <c r="J26" s="86">
        <f>+F26/C26*100</f>
        <v>-308.49497140299013</v>
      </c>
      <c r="K26" s="81">
        <f t="shared" si="0"/>
        <v>100</v>
      </c>
    </row>
    <row r="27" spans="1:11" ht="12.75">
      <c r="A27" s="104"/>
      <c r="B27" s="104"/>
      <c r="C27" s="90"/>
      <c r="D27" s="90"/>
      <c r="E27" s="90"/>
      <c r="F27" s="90"/>
      <c r="G27" s="90"/>
      <c r="H27" s="90"/>
      <c r="I27" s="89"/>
      <c r="J27" s="86"/>
      <c r="K27" s="81" t="e">
        <f t="shared" si="0"/>
        <v>#DIV/0!</v>
      </c>
    </row>
    <row r="28" spans="1:21" s="17" customFormat="1" ht="11.25">
      <c r="A28" s="98" t="s">
        <v>183</v>
      </c>
      <c r="B28" s="98"/>
      <c r="C28" s="98"/>
      <c r="D28" s="98"/>
      <c r="E28" s="98"/>
      <c r="F28" s="98"/>
      <c r="G28" s="98"/>
      <c r="H28" s="98"/>
      <c r="I28" s="98"/>
      <c r="J28" s="106"/>
      <c r="K28" s="81" t="e">
        <f t="shared" si="0"/>
        <v>#DIV/0!</v>
      </c>
      <c r="L28" s="46"/>
      <c r="M28" s="45"/>
      <c r="N28" s="45"/>
      <c r="O28" s="45"/>
      <c r="P28" s="45"/>
      <c r="Q28" s="45"/>
      <c r="R28" s="46"/>
      <c r="S28" s="46"/>
      <c r="T28" s="46"/>
      <c r="U28" s="46"/>
    </row>
    <row r="29" spans="1:21" s="17" customFormat="1" ht="11.25">
      <c r="A29" s="107"/>
      <c r="B29" s="107"/>
      <c r="C29" s="94">
        <f aca="true" t="shared" si="2" ref="C29:I29">SUM(C19,C23,C26)</f>
        <v>-399469</v>
      </c>
      <c r="D29" s="94">
        <f>SUM(D19,D23,D26)</f>
        <v>0</v>
      </c>
      <c r="E29" s="94">
        <f>SUM(E19,E23,E26)</f>
        <v>0</v>
      </c>
      <c r="F29" s="94">
        <f>SUM(F19,F23,F26)</f>
        <v>19814.530000000377</v>
      </c>
      <c r="G29" s="94">
        <f t="shared" si="2"/>
        <v>-11435070</v>
      </c>
      <c r="H29" s="94">
        <f t="shared" si="2"/>
        <v>-11838780</v>
      </c>
      <c r="I29" s="94">
        <f t="shared" si="2"/>
        <v>0</v>
      </c>
      <c r="J29" s="86">
        <f>+F29/C29*100</f>
        <v>-4.960217188317586</v>
      </c>
      <c r="K29" s="81" t="e">
        <f t="shared" si="0"/>
        <v>#DIV/0!</v>
      </c>
      <c r="L29" s="46"/>
      <c r="M29" s="45"/>
      <c r="N29" s="45"/>
      <c r="O29" s="45"/>
      <c r="P29" s="45"/>
      <c r="Q29" s="45"/>
      <c r="R29" s="46"/>
      <c r="S29" s="46"/>
      <c r="T29" s="46"/>
      <c r="U29" s="46"/>
    </row>
    <row r="30" spans="1:21" s="17" customFormat="1" ht="11.25">
      <c r="A30" s="107"/>
      <c r="B30" s="107"/>
      <c r="C30" s="109"/>
      <c r="D30" s="109"/>
      <c r="E30" s="109"/>
      <c r="F30" s="109"/>
      <c r="G30" s="110"/>
      <c r="H30" s="110"/>
      <c r="I30" s="108"/>
      <c r="J30" s="110"/>
      <c r="K30" s="81" t="e">
        <f t="shared" si="0"/>
        <v>#DIV/0!</v>
      </c>
      <c r="L30" s="46"/>
      <c r="M30" s="45"/>
      <c r="N30" s="45"/>
      <c r="O30" s="45"/>
      <c r="P30" s="45"/>
      <c r="Q30" s="45"/>
      <c r="R30" s="46"/>
      <c r="S30" s="46"/>
      <c r="T30" s="46"/>
      <c r="U30" s="46"/>
    </row>
    <row r="31" spans="1:21" s="17" customFormat="1" ht="11.25">
      <c r="A31" s="110"/>
      <c r="B31" s="237"/>
      <c r="C31" s="110"/>
      <c r="D31" s="110"/>
      <c r="E31" s="110"/>
      <c r="F31" s="110"/>
      <c r="G31" s="110"/>
      <c r="H31" s="110"/>
      <c r="I31" s="110"/>
      <c r="J31" s="110"/>
      <c r="K31" s="81" t="e">
        <f t="shared" si="0"/>
        <v>#DIV/0!</v>
      </c>
      <c r="L31" s="46"/>
      <c r="M31" s="45"/>
      <c r="N31" s="45"/>
      <c r="O31" s="45"/>
      <c r="P31" s="45"/>
      <c r="Q31" s="45"/>
      <c r="R31" s="46"/>
      <c r="S31" s="46"/>
      <c r="T31" s="46"/>
      <c r="U31" s="46"/>
    </row>
    <row r="32" spans="1:21" s="17" customFormat="1" ht="11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81" t="e">
        <f t="shared" si="0"/>
        <v>#DIV/0!</v>
      </c>
      <c r="L32" s="46"/>
      <c r="M32" s="45"/>
      <c r="N32" s="45"/>
      <c r="O32" s="45"/>
      <c r="P32" s="45"/>
      <c r="Q32" s="45"/>
      <c r="R32" s="46"/>
      <c r="S32" s="46"/>
      <c r="T32" s="46"/>
      <c r="U32" s="46"/>
    </row>
    <row r="33" spans="1:21" s="17" customFormat="1" ht="11.2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81" t="e">
        <f t="shared" si="0"/>
        <v>#DIV/0!</v>
      </c>
      <c r="L33" s="46"/>
      <c r="M33" s="61"/>
      <c r="N33" s="61"/>
      <c r="O33" s="61"/>
      <c r="P33" s="61"/>
      <c r="Q33" s="61"/>
      <c r="R33" s="46"/>
      <c r="S33" s="46"/>
      <c r="T33" s="46"/>
      <c r="U33" s="46"/>
    </row>
    <row r="34" spans="1:11" ht="12.75">
      <c r="A34" s="104"/>
      <c r="B34" s="104"/>
      <c r="C34" s="81"/>
      <c r="D34" s="81"/>
      <c r="E34" s="81"/>
      <c r="F34" s="81"/>
      <c r="G34" s="81">
        <v>0</v>
      </c>
      <c r="H34" s="81">
        <v>-9.313225746154791E-10</v>
      </c>
      <c r="I34" s="82"/>
      <c r="J34" s="81"/>
      <c r="K34" s="81" t="e">
        <f t="shared" si="0"/>
        <v>#DIV/0!</v>
      </c>
    </row>
    <row r="35" spans="1:11" ht="12.75">
      <c r="A35" s="97" t="s">
        <v>0</v>
      </c>
      <c r="B35" s="97"/>
      <c r="C35" s="74">
        <v>1</v>
      </c>
      <c r="D35" s="74">
        <v>2</v>
      </c>
      <c r="E35" s="74">
        <v>3</v>
      </c>
      <c r="F35" s="74">
        <v>4</v>
      </c>
      <c r="G35" s="75" t="s">
        <v>184</v>
      </c>
      <c r="H35" s="75" t="s">
        <v>1</v>
      </c>
      <c r="I35" s="74">
        <v>5</v>
      </c>
      <c r="J35" s="74">
        <v>6</v>
      </c>
      <c r="K35" s="74">
        <v>7</v>
      </c>
    </row>
    <row r="36" spans="1:11" ht="12.75">
      <c r="A36" s="97" t="s">
        <v>185</v>
      </c>
      <c r="B36" s="97" t="s">
        <v>186</v>
      </c>
      <c r="C36" s="76" t="s">
        <v>611</v>
      </c>
      <c r="D36" s="76" t="s">
        <v>531</v>
      </c>
      <c r="E36" s="76" t="s">
        <v>610</v>
      </c>
      <c r="F36" s="76" t="s">
        <v>530</v>
      </c>
      <c r="G36" s="77">
        <v>2006</v>
      </c>
      <c r="H36" s="77">
        <v>2007</v>
      </c>
      <c r="I36" s="76"/>
      <c r="J36" s="76" t="s">
        <v>173</v>
      </c>
      <c r="K36" s="76" t="s">
        <v>173</v>
      </c>
    </row>
    <row r="37" spans="1:11" ht="12.75">
      <c r="A37" s="97" t="s">
        <v>277</v>
      </c>
      <c r="B37" s="97"/>
      <c r="C37" s="76"/>
      <c r="D37" s="76" t="s">
        <v>542</v>
      </c>
      <c r="E37" s="76" t="s">
        <v>542</v>
      </c>
      <c r="F37" s="76"/>
      <c r="G37" s="77"/>
      <c r="H37" s="77"/>
      <c r="I37" s="76"/>
      <c r="J37" s="76" t="s">
        <v>419</v>
      </c>
      <c r="K37" s="76" t="s">
        <v>617</v>
      </c>
    </row>
    <row r="38" spans="1:11" ht="12.75">
      <c r="A38" s="98" t="s">
        <v>175</v>
      </c>
      <c r="B38" s="98"/>
      <c r="C38" s="78"/>
      <c r="D38" s="78"/>
      <c r="E38" s="78"/>
      <c r="F38" s="78"/>
      <c r="G38" s="78"/>
      <c r="H38" s="78"/>
      <c r="I38" s="78"/>
      <c r="J38" s="78"/>
      <c r="K38" s="81"/>
    </row>
    <row r="39" spans="1:11" ht="12.75">
      <c r="A39" s="111">
        <v>6</v>
      </c>
      <c r="B39" s="112" t="s">
        <v>176</v>
      </c>
      <c r="C39" s="79">
        <f aca="true" t="shared" si="3" ref="C39:I39">SUM(C40,C53,C69,C79,C93,C97)</f>
        <v>3885440</v>
      </c>
      <c r="D39" s="79">
        <f t="shared" si="3"/>
        <v>27154600</v>
      </c>
      <c r="E39" s="79">
        <f t="shared" si="3"/>
        <v>5020883</v>
      </c>
      <c r="F39" s="79">
        <f t="shared" si="3"/>
        <v>4514085.87</v>
      </c>
      <c r="G39" s="79">
        <f t="shared" si="3"/>
        <v>11200000</v>
      </c>
      <c r="H39" s="79">
        <f t="shared" si="3"/>
        <v>9135000</v>
      </c>
      <c r="I39" s="79">
        <f t="shared" si="3"/>
        <v>0</v>
      </c>
      <c r="J39" s="79">
        <f>+F39/C39*100</f>
        <v>116.1795284446549</v>
      </c>
      <c r="K39" s="81">
        <f t="shared" si="0"/>
        <v>89.90621510200498</v>
      </c>
    </row>
    <row r="40" spans="1:11" s="19" customFormat="1" ht="11.25">
      <c r="A40" s="99">
        <v>61</v>
      </c>
      <c r="B40" s="100" t="s">
        <v>187</v>
      </c>
      <c r="C40" s="81">
        <f aca="true" t="shared" si="4" ref="C40:I40">SUM(C41,C47,C50)</f>
        <v>778202</v>
      </c>
      <c r="D40" s="81">
        <f t="shared" si="4"/>
        <v>2171000</v>
      </c>
      <c r="E40" s="81">
        <f t="shared" si="4"/>
        <v>2711083</v>
      </c>
      <c r="F40" s="81">
        <f t="shared" si="4"/>
        <v>2436502.87</v>
      </c>
      <c r="G40" s="81">
        <f t="shared" si="4"/>
        <v>11200000</v>
      </c>
      <c r="H40" s="81">
        <f t="shared" si="4"/>
        <v>9135000</v>
      </c>
      <c r="I40" s="81">
        <f t="shared" si="4"/>
        <v>0</v>
      </c>
      <c r="J40" s="81">
        <f>+F40/C40*100</f>
        <v>313.0938843642139</v>
      </c>
      <c r="K40" s="81">
        <f t="shared" si="0"/>
        <v>89.87193936887952</v>
      </c>
    </row>
    <row r="41" spans="1:11" s="19" customFormat="1" ht="11.25">
      <c r="A41" s="99">
        <v>611</v>
      </c>
      <c r="B41" s="100" t="s">
        <v>188</v>
      </c>
      <c r="C41" s="81">
        <f>SUM(C42:C45)-C46</f>
        <v>682534</v>
      </c>
      <c r="D41" s="81">
        <f>SUM(D42:D45)-D46</f>
        <v>2080000</v>
      </c>
      <c r="E41" s="81">
        <f>SUM(E42:E45)-E46</f>
        <v>2599583</v>
      </c>
      <c r="F41" s="81">
        <f>SUM(F42:F45)-F46</f>
        <v>2338674.87</v>
      </c>
      <c r="G41" s="81">
        <v>11200000</v>
      </c>
      <c r="H41" s="81">
        <v>9135000</v>
      </c>
      <c r="I41" s="81">
        <f>SUM(I42:I45)-I46</f>
        <v>0</v>
      </c>
      <c r="J41" s="81">
        <f aca="true" t="shared" si="5" ref="J41:J101">+F41/C41*100</f>
        <v>342.645915075293</v>
      </c>
      <c r="K41" s="81">
        <f t="shared" si="0"/>
        <v>89.96346221682478</v>
      </c>
    </row>
    <row r="42" spans="1:11" s="22" customFormat="1" ht="11.25">
      <c r="A42" s="113">
        <v>6111</v>
      </c>
      <c r="B42" s="114" t="s">
        <v>351</v>
      </c>
      <c r="C42" s="83">
        <v>724697</v>
      </c>
      <c r="D42" s="83">
        <v>2000000</v>
      </c>
      <c r="E42" s="83">
        <v>2512000</v>
      </c>
      <c r="F42" s="83">
        <v>2257855</v>
      </c>
      <c r="G42" s="83"/>
      <c r="H42" s="83"/>
      <c r="I42" s="83"/>
      <c r="J42" s="83">
        <f t="shared" si="5"/>
        <v>311.5584858223506</v>
      </c>
      <c r="K42" s="81">
        <f t="shared" si="0"/>
        <v>89.8827627388535</v>
      </c>
    </row>
    <row r="43" spans="1:11" s="22" customFormat="1" ht="11.25">
      <c r="A43" s="113">
        <v>6112</v>
      </c>
      <c r="B43" s="114" t="s">
        <v>352</v>
      </c>
      <c r="C43" s="83">
        <v>82631</v>
      </c>
      <c r="D43" s="83">
        <v>50000</v>
      </c>
      <c r="E43" s="83">
        <v>50000</v>
      </c>
      <c r="F43" s="83">
        <v>54377.6</v>
      </c>
      <c r="G43" s="83"/>
      <c r="H43" s="83"/>
      <c r="I43" s="83"/>
      <c r="J43" s="83">
        <f t="shared" si="5"/>
        <v>65.80774769759533</v>
      </c>
      <c r="K43" s="81">
        <f t="shared" si="0"/>
        <v>108.7552</v>
      </c>
    </row>
    <row r="44" spans="1:11" s="22" customFormat="1" ht="11.25">
      <c r="A44" s="113">
        <v>6113</v>
      </c>
      <c r="B44" s="114" t="s">
        <v>353</v>
      </c>
      <c r="C44" s="83">
        <v>18032</v>
      </c>
      <c r="D44" s="83">
        <v>20000</v>
      </c>
      <c r="E44" s="83">
        <v>20000</v>
      </c>
      <c r="F44" s="83">
        <v>32250.97</v>
      </c>
      <c r="G44" s="83"/>
      <c r="H44" s="83"/>
      <c r="I44" s="83"/>
      <c r="J44" s="83">
        <f t="shared" si="5"/>
        <v>178.85409272404615</v>
      </c>
      <c r="K44" s="81">
        <f t="shared" si="0"/>
        <v>161.25485</v>
      </c>
    </row>
    <row r="45" spans="1:11" s="22" customFormat="1" ht="11.25">
      <c r="A45" s="113">
        <v>6114</v>
      </c>
      <c r="B45" s="114" t="s">
        <v>354</v>
      </c>
      <c r="C45" s="83">
        <v>1913</v>
      </c>
      <c r="D45" s="83">
        <v>10000</v>
      </c>
      <c r="E45" s="83">
        <v>17583</v>
      </c>
      <c r="F45" s="83">
        <v>303</v>
      </c>
      <c r="G45" s="83"/>
      <c r="H45" s="83"/>
      <c r="I45" s="83"/>
      <c r="J45" s="83">
        <f t="shared" si="5"/>
        <v>15.838996340825929</v>
      </c>
      <c r="K45" s="81">
        <f t="shared" si="0"/>
        <v>1.7232554171643064</v>
      </c>
    </row>
    <row r="46" spans="1:11" s="22" customFormat="1" ht="11.25">
      <c r="A46" s="113">
        <v>6117</v>
      </c>
      <c r="B46" s="114" t="s">
        <v>387</v>
      </c>
      <c r="C46" s="83">
        <v>144739</v>
      </c>
      <c r="D46" s="83"/>
      <c r="E46" s="83"/>
      <c r="F46" s="83">
        <v>6111.7</v>
      </c>
      <c r="G46" s="83"/>
      <c r="H46" s="83"/>
      <c r="I46" s="83"/>
      <c r="J46" s="83">
        <f t="shared" si="5"/>
        <v>4.222566136286695</v>
      </c>
      <c r="K46" s="81" t="e">
        <f t="shared" si="0"/>
        <v>#DIV/0!</v>
      </c>
    </row>
    <row r="47" spans="1:11" s="19" customFormat="1" ht="11.25">
      <c r="A47" s="99">
        <v>613</v>
      </c>
      <c r="B47" s="100" t="s">
        <v>189</v>
      </c>
      <c r="C47" s="81">
        <f aca="true" t="shared" si="6" ref="C47:I47">SUM(C48:C49)</f>
        <v>78397</v>
      </c>
      <c r="D47" s="81">
        <f t="shared" si="6"/>
        <v>70000</v>
      </c>
      <c r="E47" s="81">
        <f t="shared" si="6"/>
        <v>90000</v>
      </c>
      <c r="F47" s="81">
        <f t="shared" si="6"/>
        <v>78570</v>
      </c>
      <c r="G47" s="81">
        <f t="shared" si="6"/>
        <v>0</v>
      </c>
      <c r="H47" s="81">
        <f t="shared" si="6"/>
        <v>0</v>
      </c>
      <c r="I47" s="81">
        <f t="shared" si="6"/>
        <v>0</v>
      </c>
      <c r="J47" s="81">
        <f t="shared" si="5"/>
        <v>100.22067170937663</v>
      </c>
      <c r="K47" s="81">
        <f t="shared" si="0"/>
        <v>87.3</v>
      </c>
    </row>
    <row r="48" spans="1:11" s="22" customFormat="1" ht="11.25">
      <c r="A48" s="113">
        <v>6131</v>
      </c>
      <c r="B48" s="114" t="s">
        <v>490</v>
      </c>
      <c r="C48" s="83">
        <v>16552</v>
      </c>
      <c r="D48" s="83">
        <v>20000</v>
      </c>
      <c r="E48" s="83">
        <v>20000</v>
      </c>
      <c r="F48" s="83">
        <v>14236</v>
      </c>
      <c r="G48" s="83"/>
      <c r="H48" s="83"/>
      <c r="I48" s="83"/>
      <c r="J48" s="83">
        <f t="shared" si="5"/>
        <v>86.0077332044466</v>
      </c>
      <c r="K48" s="81">
        <f t="shared" si="0"/>
        <v>71.17999999999999</v>
      </c>
    </row>
    <row r="49" spans="1:11" s="22" customFormat="1" ht="11.25">
      <c r="A49" s="113">
        <v>6134</v>
      </c>
      <c r="B49" s="114" t="s">
        <v>491</v>
      </c>
      <c r="C49" s="83">
        <v>61845</v>
      </c>
      <c r="D49" s="83">
        <v>50000</v>
      </c>
      <c r="E49" s="83">
        <v>70000</v>
      </c>
      <c r="F49" s="83">
        <v>64334</v>
      </c>
      <c r="G49" s="83"/>
      <c r="H49" s="83"/>
      <c r="I49" s="83"/>
      <c r="J49" s="83">
        <f t="shared" si="5"/>
        <v>104.02457757296466</v>
      </c>
      <c r="K49" s="81">
        <f t="shared" si="0"/>
        <v>91.9057142857143</v>
      </c>
    </row>
    <row r="50" spans="1:11" s="19" customFormat="1" ht="11.25">
      <c r="A50" s="99">
        <v>614</v>
      </c>
      <c r="B50" s="100" t="s">
        <v>190</v>
      </c>
      <c r="C50" s="81">
        <f aca="true" t="shared" si="7" ref="C50:I50">SUM(C51:C52)</f>
        <v>17271</v>
      </c>
      <c r="D50" s="81">
        <f t="shared" si="7"/>
        <v>21000</v>
      </c>
      <c r="E50" s="81">
        <f t="shared" si="7"/>
        <v>21500</v>
      </c>
      <c r="F50" s="81">
        <f t="shared" si="7"/>
        <v>19258</v>
      </c>
      <c r="G50" s="81">
        <f t="shared" si="7"/>
        <v>0</v>
      </c>
      <c r="H50" s="81">
        <f t="shared" si="7"/>
        <v>0</v>
      </c>
      <c r="I50" s="81">
        <f t="shared" si="7"/>
        <v>0</v>
      </c>
      <c r="J50" s="81">
        <f t="shared" si="5"/>
        <v>111.50483469399572</v>
      </c>
      <c r="K50" s="81">
        <f t="shared" si="0"/>
        <v>89.57209302325582</v>
      </c>
    </row>
    <row r="51" spans="1:11" s="22" customFormat="1" ht="11.25">
      <c r="A51" s="113">
        <v>6142</v>
      </c>
      <c r="B51" s="114" t="s">
        <v>492</v>
      </c>
      <c r="C51" s="83">
        <v>16996</v>
      </c>
      <c r="D51" s="83">
        <v>20000</v>
      </c>
      <c r="E51" s="83">
        <v>20000</v>
      </c>
      <c r="F51" s="83">
        <v>18618</v>
      </c>
      <c r="G51" s="83"/>
      <c r="H51" s="83"/>
      <c r="I51" s="83"/>
      <c r="J51" s="83">
        <f t="shared" si="5"/>
        <v>109.54342198164272</v>
      </c>
      <c r="K51" s="81">
        <f t="shared" si="0"/>
        <v>93.08999999999999</v>
      </c>
    </row>
    <row r="52" spans="1:11" s="22" customFormat="1" ht="11.25">
      <c r="A52" s="113">
        <v>6145</v>
      </c>
      <c r="B52" s="114" t="s">
        <v>493</v>
      </c>
      <c r="C52" s="83">
        <v>275</v>
      </c>
      <c r="D52" s="83">
        <v>1000</v>
      </c>
      <c r="E52" s="83">
        <v>1500</v>
      </c>
      <c r="F52" s="83">
        <v>640</v>
      </c>
      <c r="G52" s="83"/>
      <c r="H52" s="83"/>
      <c r="I52" s="83"/>
      <c r="J52" s="83">
        <f t="shared" si="5"/>
        <v>232.72727272727272</v>
      </c>
      <c r="K52" s="81">
        <f t="shared" si="0"/>
        <v>42.66666666666667</v>
      </c>
    </row>
    <row r="53" spans="1:11" s="19" customFormat="1" ht="11.25">
      <c r="A53" s="102">
        <v>63</v>
      </c>
      <c r="B53" s="100" t="s">
        <v>191</v>
      </c>
      <c r="C53" s="86">
        <f aca="true" t="shared" si="8" ref="C53:I53">SUM(C54,C67)</f>
        <v>2342567</v>
      </c>
      <c r="D53" s="86">
        <f t="shared" si="8"/>
        <v>24047000</v>
      </c>
      <c r="E53" s="86">
        <f t="shared" si="8"/>
        <v>1346000</v>
      </c>
      <c r="F53" s="86">
        <f t="shared" si="8"/>
        <v>1261682</v>
      </c>
      <c r="G53" s="86">
        <f t="shared" si="8"/>
        <v>0</v>
      </c>
      <c r="H53" s="86">
        <f t="shared" si="8"/>
        <v>0</v>
      </c>
      <c r="I53" s="86">
        <f t="shared" si="8"/>
        <v>0</v>
      </c>
      <c r="J53" s="81">
        <f t="shared" si="5"/>
        <v>53.858950459047705</v>
      </c>
      <c r="K53" s="81">
        <f t="shared" si="0"/>
        <v>93.73566121842497</v>
      </c>
    </row>
    <row r="54" spans="1:11" s="19" customFormat="1" ht="11.25">
      <c r="A54" s="99">
        <v>633</v>
      </c>
      <c r="B54" s="100" t="s">
        <v>192</v>
      </c>
      <c r="C54" s="81">
        <f>SUM(C55:C66)</f>
        <v>2046134</v>
      </c>
      <c r="D54" s="81">
        <f aca="true" t="shared" si="9" ref="D54:I54">SUM(D56:D66)</f>
        <v>23622000</v>
      </c>
      <c r="E54" s="81">
        <f t="shared" si="9"/>
        <v>796000</v>
      </c>
      <c r="F54" s="81">
        <f t="shared" si="9"/>
        <v>725237</v>
      </c>
      <c r="G54" s="81">
        <f t="shared" si="9"/>
        <v>0</v>
      </c>
      <c r="H54" s="81">
        <f t="shared" si="9"/>
        <v>0</v>
      </c>
      <c r="I54" s="81">
        <f t="shared" si="9"/>
        <v>0</v>
      </c>
      <c r="J54" s="81">
        <f t="shared" si="5"/>
        <v>35.44425731648074</v>
      </c>
      <c r="K54" s="81">
        <f t="shared" si="0"/>
        <v>91.11017587939698</v>
      </c>
    </row>
    <row r="55" spans="1:11" s="19" customFormat="1" ht="11.25">
      <c r="A55" s="113">
        <v>6331</v>
      </c>
      <c r="B55" s="114" t="s">
        <v>612</v>
      </c>
      <c r="C55" s="83">
        <v>1226047</v>
      </c>
      <c r="D55" s="83"/>
      <c r="E55" s="83"/>
      <c r="F55" s="83"/>
      <c r="G55" s="83"/>
      <c r="H55" s="83"/>
      <c r="I55" s="83"/>
      <c r="J55" s="81"/>
      <c r="K55" s="81" t="e">
        <f t="shared" si="0"/>
        <v>#DIV/0!</v>
      </c>
    </row>
    <row r="56" spans="1:11" s="22" customFormat="1" ht="11.25">
      <c r="A56" s="113">
        <v>6331</v>
      </c>
      <c r="B56" s="114" t="s">
        <v>544</v>
      </c>
      <c r="C56" s="83"/>
      <c r="D56" s="83">
        <v>2000</v>
      </c>
      <c r="E56" s="83">
        <v>2000</v>
      </c>
      <c r="F56" s="83">
        <v>1760</v>
      </c>
      <c r="G56" s="83"/>
      <c r="H56" s="83"/>
      <c r="I56" s="83"/>
      <c r="J56" s="83" t="e">
        <f t="shared" si="5"/>
        <v>#DIV/0!</v>
      </c>
      <c r="K56" s="81">
        <f t="shared" si="0"/>
        <v>88</v>
      </c>
    </row>
    <row r="57" spans="1:11" s="22" customFormat="1" ht="11.25">
      <c r="A57" s="113">
        <v>6331</v>
      </c>
      <c r="B57" s="114" t="s">
        <v>543</v>
      </c>
      <c r="C57" s="83"/>
      <c r="D57" s="83">
        <v>50000</v>
      </c>
      <c r="E57" s="83">
        <v>50000</v>
      </c>
      <c r="F57" s="83">
        <v>38950</v>
      </c>
      <c r="G57" s="83"/>
      <c r="H57" s="83"/>
      <c r="I57" s="83"/>
      <c r="J57" s="83" t="e">
        <f t="shared" si="5"/>
        <v>#DIV/0!</v>
      </c>
      <c r="K57" s="81">
        <f t="shared" si="0"/>
        <v>77.9</v>
      </c>
    </row>
    <row r="58" spans="1:11" s="22" customFormat="1" ht="11.25">
      <c r="A58" s="113">
        <v>6331</v>
      </c>
      <c r="B58" s="114" t="s">
        <v>593</v>
      </c>
      <c r="C58" s="83"/>
      <c r="D58" s="83">
        <v>400000</v>
      </c>
      <c r="E58" s="83">
        <v>264000</v>
      </c>
      <c r="F58" s="83">
        <v>264000</v>
      </c>
      <c r="G58" s="83"/>
      <c r="H58" s="83"/>
      <c r="I58" s="83"/>
      <c r="J58" s="83" t="e">
        <f t="shared" si="5"/>
        <v>#DIV/0!</v>
      </c>
      <c r="K58" s="81">
        <f t="shared" si="0"/>
        <v>100</v>
      </c>
    </row>
    <row r="59" spans="1:11" s="22" customFormat="1" ht="11.25">
      <c r="A59" s="113">
        <v>6331</v>
      </c>
      <c r="B59" s="114" t="s">
        <v>590</v>
      </c>
      <c r="C59" s="83"/>
      <c r="D59" s="83"/>
      <c r="E59" s="83">
        <v>30000</v>
      </c>
      <c r="F59" s="83">
        <v>25527</v>
      </c>
      <c r="G59" s="83"/>
      <c r="H59" s="83"/>
      <c r="I59" s="83"/>
      <c r="J59" s="83"/>
      <c r="K59" s="81">
        <f t="shared" si="0"/>
        <v>85.09</v>
      </c>
    </row>
    <row r="60" spans="1:11" s="22" customFormat="1" ht="11.25">
      <c r="A60" s="113">
        <v>6332</v>
      </c>
      <c r="B60" s="114" t="s">
        <v>613</v>
      </c>
      <c r="C60" s="83">
        <v>820087</v>
      </c>
      <c r="D60" s="83"/>
      <c r="E60" s="83"/>
      <c r="F60" s="83"/>
      <c r="G60" s="83"/>
      <c r="H60" s="83"/>
      <c r="I60" s="83"/>
      <c r="J60" s="83"/>
      <c r="K60" s="81" t="e">
        <f t="shared" si="0"/>
        <v>#DIV/0!</v>
      </c>
    </row>
    <row r="61" spans="1:11" s="22" customFormat="1" ht="22.5">
      <c r="A61" s="113">
        <v>6332</v>
      </c>
      <c r="B61" s="114" t="s">
        <v>545</v>
      </c>
      <c r="C61" s="83"/>
      <c r="D61" s="83">
        <v>350000</v>
      </c>
      <c r="E61" s="83">
        <v>150000</v>
      </c>
      <c r="F61" s="83">
        <v>150000</v>
      </c>
      <c r="G61" s="83"/>
      <c r="H61" s="83"/>
      <c r="I61" s="83"/>
      <c r="J61" s="83"/>
      <c r="K61" s="81">
        <f t="shared" si="0"/>
        <v>100</v>
      </c>
    </row>
    <row r="62" spans="1:11" s="22" customFormat="1" ht="11.25">
      <c r="A62" s="113">
        <v>6332</v>
      </c>
      <c r="B62" s="114" t="s">
        <v>546</v>
      </c>
      <c r="C62" s="83"/>
      <c r="D62" s="83">
        <v>9900000</v>
      </c>
      <c r="E62" s="83">
        <v>220000</v>
      </c>
      <c r="F62" s="83">
        <v>220000</v>
      </c>
      <c r="G62" s="83"/>
      <c r="H62" s="83"/>
      <c r="I62" s="83"/>
      <c r="J62" s="83"/>
      <c r="K62" s="81">
        <f t="shared" si="0"/>
        <v>100</v>
      </c>
    </row>
    <row r="63" spans="1:11" s="22" customFormat="1" ht="11.25">
      <c r="A63" s="113">
        <v>6332</v>
      </c>
      <c r="B63" s="114" t="s">
        <v>547</v>
      </c>
      <c r="C63" s="83"/>
      <c r="D63" s="83">
        <v>8000000</v>
      </c>
      <c r="E63" s="83">
        <v>0</v>
      </c>
      <c r="F63" s="83">
        <v>0</v>
      </c>
      <c r="G63" s="83"/>
      <c r="H63" s="83"/>
      <c r="I63" s="83"/>
      <c r="J63" s="83"/>
      <c r="K63" s="81" t="e">
        <f t="shared" si="0"/>
        <v>#DIV/0!</v>
      </c>
    </row>
    <row r="64" spans="1:11" s="22" customFormat="1" ht="11.25">
      <c r="A64" s="113">
        <v>6332</v>
      </c>
      <c r="B64" s="114" t="s">
        <v>594</v>
      </c>
      <c r="C64" s="83"/>
      <c r="D64" s="83">
        <v>4800000</v>
      </c>
      <c r="E64" s="83">
        <v>0</v>
      </c>
      <c r="F64" s="83">
        <v>0</v>
      </c>
      <c r="G64" s="83"/>
      <c r="H64" s="83"/>
      <c r="I64" s="83"/>
      <c r="J64" s="83"/>
      <c r="K64" s="81" t="e">
        <f t="shared" si="0"/>
        <v>#DIV/0!</v>
      </c>
    </row>
    <row r="65" spans="1:11" s="22" customFormat="1" ht="11.25">
      <c r="A65" s="113">
        <v>6332</v>
      </c>
      <c r="B65" s="114" t="s">
        <v>548</v>
      </c>
      <c r="C65" s="83"/>
      <c r="D65" s="83">
        <v>120000</v>
      </c>
      <c r="E65" s="83">
        <v>55000</v>
      </c>
      <c r="F65" s="83">
        <v>0</v>
      </c>
      <c r="G65" s="83"/>
      <c r="H65" s="83"/>
      <c r="I65" s="83"/>
      <c r="J65" s="83" t="e">
        <f t="shared" si="5"/>
        <v>#DIV/0!</v>
      </c>
      <c r="K65" s="81">
        <f t="shared" si="0"/>
        <v>0</v>
      </c>
    </row>
    <row r="66" spans="1:11" s="22" customFormat="1" ht="11.25">
      <c r="A66" s="113">
        <v>6332</v>
      </c>
      <c r="B66" s="114" t="s">
        <v>595</v>
      </c>
      <c r="C66" s="83"/>
      <c r="D66" s="83"/>
      <c r="E66" s="83">
        <v>25000</v>
      </c>
      <c r="F66" s="83">
        <v>25000</v>
      </c>
      <c r="G66" s="83"/>
      <c r="H66" s="83"/>
      <c r="I66" s="83"/>
      <c r="J66" s="83"/>
      <c r="K66" s="81">
        <f t="shared" si="0"/>
        <v>100</v>
      </c>
    </row>
    <row r="67" spans="1:11" s="22" customFormat="1" ht="11.25">
      <c r="A67" s="102">
        <v>634</v>
      </c>
      <c r="B67" s="100" t="s">
        <v>191</v>
      </c>
      <c r="C67" s="86">
        <f aca="true" t="shared" si="10" ref="C67:I67">SUM(C68)</f>
        <v>296433</v>
      </c>
      <c r="D67" s="86">
        <f t="shared" si="10"/>
        <v>425000</v>
      </c>
      <c r="E67" s="86">
        <f t="shared" si="10"/>
        <v>550000</v>
      </c>
      <c r="F67" s="86">
        <f t="shared" si="10"/>
        <v>536445</v>
      </c>
      <c r="G67" s="86">
        <f t="shared" si="10"/>
        <v>0</v>
      </c>
      <c r="H67" s="86">
        <f t="shared" si="10"/>
        <v>0</v>
      </c>
      <c r="I67" s="86">
        <f t="shared" si="10"/>
        <v>0</v>
      </c>
      <c r="J67" s="81">
        <f t="shared" si="5"/>
        <v>180.96669399155965</v>
      </c>
      <c r="K67" s="81">
        <f t="shared" si="0"/>
        <v>97.53545454545454</v>
      </c>
    </row>
    <row r="68" spans="1:11" s="22" customFormat="1" ht="11.25">
      <c r="A68" s="124">
        <v>6341</v>
      </c>
      <c r="B68" s="114" t="s">
        <v>487</v>
      </c>
      <c r="C68" s="92">
        <v>296433</v>
      </c>
      <c r="D68" s="92">
        <v>425000</v>
      </c>
      <c r="E68" s="92">
        <v>550000</v>
      </c>
      <c r="F68" s="92">
        <v>536445</v>
      </c>
      <c r="G68" s="92"/>
      <c r="H68" s="92"/>
      <c r="I68" s="92"/>
      <c r="J68" s="83"/>
      <c r="K68" s="81">
        <f t="shared" si="0"/>
        <v>97.53545454545454</v>
      </c>
    </row>
    <row r="69" spans="1:11" s="19" customFormat="1" ht="11.25">
      <c r="A69" s="99">
        <v>64</v>
      </c>
      <c r="B69" s="100" t="s">
        <v>193</v>
      </c>
      <c r="C69" s="81">
        <f aca="true" t="shared" si="11" ref="C69:I69">SUM(C70,C74)</f>
        <v>404090</v>
      </c>
      <c r="D69" s="81">
        <f t="shared" si="11"/>
        <v>373600</v>
      </c>
      <c r="E69" s="81">
        <f t="shared" si="11"/>
        <v>349700</v>
      </c>
      <c r="F69" s="81">
        <f t="shared" si="11"/>
        <v>267697</v>
      </c>
      <c r="G69" s="81">
        <f t="shared" si="11"/>
        <v>0</v>
      </c>
      <c r="H69" s="81">
        <f t="shared" si="11"/>
        <v>0</v>
      </c>
      <c r="I69" s="81">
        <f t="shared" si="11"/>
        <v>0</v>
      </c>
      <c r="J69" s="81">
        <f t="shared" si="5"/>
        <v>66.24687569600832</v>
      </c>
      <c r="K69" s="81">
        <f t="shared" si="0"/>
        <v>76.5504718329997</v>
      </c>
    </row>
    <row r="70" spans="1:11" s="19" customFormat="1" ht="11.25">
      <c r="A70" s="99">
        <v>641</v>
      </c>
      <c r="B70" s="100" t="s">
        <v>194</v>
      </c>
      <c r="C70" s="81">
        <f aca="true" t="shared" si="12" ref="C70:I70">SUM(C71:C73)</f>
        <v>6</v>
      </c>
      <c r="D70" s="81">
        <f t="shared" si="12"/>
        <v>1000</v>
      </c>
      <c r="E70" s="81">
        <f t="shared" si="12"/>
        <v>1000</v>
      </c>
      <c r="F70" s="81">
        <f t="shared" si="12"/>
        <v>2</v>
      </c>
      <c r="G70" s="81">
        <f t="shared" si="12"/>
        <v>0</v>
      </c>
      <c r="H70" s="81">
        <f t="shared" si="12"/>
        <v>0</v>
      </c>
      <c r="I70" s="81">
        <f t="shared" si="12"/>
        <v>0</v>
      </c>
      <c r="J70" s="81">
        <f t="shared" si="5"/>
        <v>33.33333333333333</v>
      </c>
      <c r="K70" s="81">
        <f t="shared" si="0"/>
        <v>0.2</v>
      </c>
    </row>
    <row r="71" spans="1:11" s="22" customFormat="1" ht="11.25">
      <c r="A71" s="113">
        <v>6412</v>
      </c>
      <c r="B71" s="114" t="s">
        <v>355</v>
      </c>
      <c r="C71" s="83"/>
      <c r="D71" s="83"/>
      <c r="E71" s="83"/>
      <c r="F71" s="83"/>
      <c r="G71" s="83"/>
      <c r="H71" s="83"/>
      <c r="I71" s="83"/>
      <c r="J71" s="83" t="e">
        <f t="shared" si="5"/>
        <v>#DIV/0!</v>
      </c>
      <c r="K71" s="81" t="e">
        <f t="shared" si="0"/>
        <v>#DIV/0!</v>
      </c>
    </row>
    <row r="72" spans="1:11" s="22" customFormat="1" ht="11.25">
      <c r="A72" s="113">
        <v>6413</v>
      </c>
      <c r="B72" s="114" t="s">
        <v>355</v>
      </c>
      <c r="C72" s="83">
        <v>6</v>
      </c>
      <c r="D72" s="83">
        <v>1000</v>
      </c>
      <c r="E72" s="83">
        <v>1000</v>
      </c>
      <c r="F72" s="83">
        <v>2</v>
      </c>
      <c r="G72" s="83"/>
      <c r="H72" s="83"/>
      <c r="I72" s="83"/>
      <c r="J72" s="83">
        <f t="shared" si="5"/>
        <v>33.33333333333333</v>
      </c>
      <c r="K72" s="81">
        <f t="shared" si="0"/>
        <v>0.2</v>
      </c>
    </row>
    <row r="73" spans="1:11" s="22" customFormat="1" ht="11.25">
      <c r="A73" s="113">
        <v>6414</v>
      </c>
      <c r="B73" s="114" t="s">
        <v>388</v>
      </c>
      <c r="C73" s="83"/>
      <c r="D73" s="83"/>
      <c r="E73" s="83"/>
      <c r="F73" s="83"/>
      <c r="G73" s="83"/>
      <c r="H73" s="83"/>
      <c r="I73" s="83"/>
      <c r="J73" s="83" t="e">
        <f t="shared" si="5"/>
        <v>#DIV/0!</v>
      </c>
      <c r="K73" s="81" t="e">
        <f t="shared" si="0"/>
        <v>#DIV/0!</v>
      </c>
    </row>
    <row r="74" spans="1:11" s="19" customFormat="1" ht="11.25">
      <c r="A74" s="99">
        <v>642</v>
      </c>
      <c r="B74" s="100" t="s">
        <v>195</v>
      </c>
      <c r="C74" s="81">
        <f aca="true" t="shared" si="13" ref="C74:I74">SUM(C75:C78)</f>
        <v>404084</v>
      </c>
      <c r="D74" s="81">
        <f t="shared" si="13"/>
        <v>372600</v>
      </c>
      <c r="E74" s="81">
        <f t="shared" si="13"/>
        <v>348700</v>
      </c>
      <c r="F74" s="81">
        <f t="shared" si="13"/>
        <v>267695</v>
      </c>
      <c r="G74" s="81">
        <f t="shared" si="13"/>
        <v>0</v>
      </c>
      <c r="H74" s="81">
        <f t="shared" si="13"/>
        <v>0</v>
      </c>
      <c r="I74" s="81">
        <f t="shared" si="13"/>
        <v>0</v>
      </c>
      <c r="J74" s="81">
        <f t="shared" si="5"/>
        <v>66.24736440938022</v>
      </c>
      <c r="K74" s="81">
        <f t="shared" si="0"/>
        <v>76.76942930886148</v>
      </c>
    </row>
    <row r="75" spans="1:11" s="22" customFormat="1" ht="11.25">
      <c r="A75" s="113">
        <v>6421</v>
      </c>
      <c r="B75" s="114" t="s">
        <v>356</v>
      </c>
      <c r="C75" s="84">
        <v>67091</v>
      </c>
      <c r="D75" s="84">
        <v>11000</v>
      </c>
      <c r="E75" s="84">
        <v>0</v>
      </c>
      <c r="F75" s="84">
        <v>0</v>
      </c>
      <c r="G75" s="83"/>
      <c r="H75" s="83"/>
      <c r="I75" s="83"/>
      <c r="J75" s="83">
        <f t="shared" si="5"/>
        <v>0</v>
      </c>
      <c r="K75" s="81" t="e">
        <f t="shared" si="0"/>
        <v>#DIV/0!</v>
      </c>
    </row>
    <row r="76" spans="1:11" s="22" customFormat="1" ht="11.25">
      <c r="A76" s="113">
        <v>6422</v>
      </c>
      <c r="B76" s="114" t="s">
        <v>357</v>
      </c>
      <c r="C76" s="84">
        <v>226978</v>
      </c>
      <c r="D76" s="84">
        <v>239600</v>
      </c>
      <c r="E76" s="84">
        <v>226700</v>
      </c>
      <c r="F76" s="84">
        <v>163082</v>
      </c>
      <c r="G76" s="83"/>
      <c r="H76" s="83"/>
      <c r="I76" s="83"/>
      <c r="J76" s="83">
        <f t="shared" si="5"/>
        <v>71.84925411273339</v>
      </c>
      <c r="K76" s="81">
        <f t="shared" si="0"/>
        <v>71.93736215262462</v>
      </c>
    </row>
    <row r="77" spans="1:11" s="22" customFormat="1" ht="11.25">
      <c r="A77" s="113">
        <v>6423</v>
      </c>
      <c r="B77" s="114" t="s">
        <v>358</v>
      </c>
      <c r="C77" s="84">
        <v>96044</v>
      </c>
      <c r="D77" s="84">
        <v>102000</v>
      </c>
      <c r="E77" s="84">
        <v>102000</v>
      </c>
      <c r="F77" s="84">
        <v>95200</v>
      </c>
      <c r="G77" s="83"/>
      <c r="H77" s="83"/>
      <c r="I77" s="83"/>
      <c r="J77" s="83">
        <f t="shared" si="5"/>
        <v>99.12123610012078</v>
      </c>
      <c r="K77" s="81">
        <f t="shared" si="0"/>
        <v>93.33333333333333</v>
      </c>
    </row>
    <row r="78" spans="1:11" s="22" customFormat="1" ht="11.25">
      <c r="A78" s="113">
        <v>6429</v>
      </c>
      <c r="B78" s="114" t="s">
        <v>442</v>
      </c>
      <c r="C78" s="84">
        <v>13971</v>
      </c>
      <c r="D78" s="84">
        <v>20000</v>
      </c>
      <c r="E78" s="84">
        <v>20000</v>
      </c>
      <c r="F78" s="84">
        <v>9413</v>
      </c>
      <c r="G78" s="83"/>
      <c r="H78" s="83"/>
      <c r="I78" s="83"/>
      <c r="J78" s="83">
        <f t="shared" si="5"/>
        <v>67.37527736024622</v>
      </c>
      <c r="K78" s="81">
        <f t="shared" si="0"/>
        <v>47.065</v>
      </c>
    </row>
    <row r="79" spans="1:11" s="19" customFormat="1" ht="22.5">
      <c r="A79" s="102">
        <v>65</v>
      </c>
      <c r="B79" s="100" t="s">
        <v>196</v>
      </c>
      <c r="C79" s="86">
        <f aca="true" t="shared" si="14" ref="C79:I79">SUM(C80,C85,C89)</f>
        <v>309431</v>
      </c>
      <c r="D79" s="86">
        <f t="shared" si="14"/>
        <v>511000</v>
      </c>
      <c r="E79" s="86">
        <f t="shared" si="14"/>
        <v>562100</v>
      </c>
      <c r="F79" s="86">
        <f t="shared" si="14"/>
        <v>507304</v>
      </c>
      <c r="G79" s="86">
        <f t="shared" si="14"/>
        <v>0</v>
      </c>
      <c r="H79" s="86">
        <f t="shared" si="14"/>
        <v>0</v>
      </c>
      <c r="I79" s="86">
        <f t="shared" si="14"/>
        <v>0</v>
      </c>
      <c r="J79" s="81">
        <f t="shared" si="5"/>
        <v>163.94737437425468</v>
      </c>
      <c r="K79" s="81">
        <f t="shared" si="0"/>
        <v>90.25155666251557</v>
      </c>
    </row>
    <row r="80" spans="1:11" s="19" customFormat="1" ht="11.25">
      <c r="A80" s="99">
        <v>651</v>
      </c>
      <c r="B80" s="115" t="s">
        <v>197</v>
      </c>
      <c r="C80" s="81">
        <f aca="true" t="shared" si="15" ref="C80:I80">SUM(C81:C82)</f>
        <v>11541</v>
      </c>
      <c r="D80" s="81">
        <f t="shared" si="15"/>
        <v>7000</v>
      </c>
      <c r="E80" s="81">
        <f t="shared" si="15"/>
        <v>7000</v>
      </c>
      <c r="F80" s="81">
        <f t="shared" si="15"/>
        <v>739</v>
      </c>
      <c r="G80" s="81">
        <f t="shared" si="15"/>
        <v>0</v>
      </c>
      <c r="H80" s="81">
        <f t="shared" si="15"/>
        <v>0</v>
      </c>
      <c r="I80" s="81">
        <f t="shared" si="15"/>
        <v>0</v>
      </c>
      <c r="J80" s="81">
        <f t="shared" si="5"/>
        <v>6.403257949917684</v>
      </c>
      <c r="K80" s="81">
        <f aca="true" t="shared" si="16" ref="K80:K143">+F80/E80*100</f>
        <v>10.557142857142857</v>
      </c>
    </row>
    <row r="81" spans="1:11" s="19" customFormat="1" ht="11.25">
      <c r="A81" s="113">
        <v>6511</v>
      </c>
      <c r="B81" s="116" t="s">
        <v>549</v>
      </c>
      <c r="C81" s="83">
        <v>2061</v>
      </c>
      <c r="D81" s="83">
        <v>2000</v>
      </c>
      <c r="E81" s="83">
        <v>2000</v>
      </c>
      <c r="F81" s="83">
        <v>739</v>
      </c>
      <c r="G81" s="83"/>
      <c r="H81" s="83"/>
      <c r="I81" s="83"/>
      <c r="J81" s="83"/>
      <c r="K81" s="81">
        <f t="shared" si="16"/>
        <v>36.95</v>
      </c>
    </row>
    <row r="82" spans="1:11" s="22" customFormat="1" ht="11.25">
      <c r="A82" s="113">
        <v>6512</v>
      </c>
      <c r="B82" s="116" t="s">
        <v>359</v>
      </c>
      <c r="C82" s="84">
        <v>9480</v>
      </c>
      <c r="D82" s="84">
        <v>5000</v>
      </c>
      <c r="E82" s="84">
        <v>5000</v>
      </c>
      <c r="F82" s="84">
        <v>0</v>
      </c>
      <c r="G82" s="83"/>
      <c r="H82" s="83"/>
      <c r="I82" s="83"/>
      <c r="J82" s="83">
        <f t="shared" si="5"/>
        <v>0</v>
      </c>
      <c r="K82" s="81">
        <f t="shared" si="16"/>
        <v>0</v>
      </c>
    </row>
    <row r="83" spans="1:11" s="22" customFormat="1" ht="11.25">
      <c r="A83" s="113">
        <v>6513</v>
      </c>
      <c r="B83" s="116" t="s">
        <v>360</v>
      </c>
      <c r="C83" s="84"/>
      <c r="D83" s="84"/>
      <c r="E83" s="84"/>
      <c r="F83" s="84"/>
      <c r="G83" s="83"/>
      <c r="H83" s="83"/>
      <c r="I83" s="83"/>
      <c r="J83" s="83" t="e">
        <f t="shared" si="5"/>
        <v>#DIV/0!</v>
      </c>
      <c r="K83" s="81" t="e">
        <f t="shared" si="16"/>
        <v>#DIV/0!</v>
      </c>
    </row>
    <row r="84" spans="1:11" s="22" customFormat="1" ht="11.25">
      <c r="A84" s="113">
        <v>6514</v>
      </c>
      <c r="B84" s="116" t="s">
        <v>389</v>
      </c>
      <c r="C84" s="84"/>
      <c r="D84" s="84"/>
      <c r="E84" s="84"/>
      <c r="F84" s="84"/>
      <c r="G84" s="83"/>
      <c r="H84" s="83"/>
      <c r="I84" s="83"/>
      <c r="J84" s="83" t="e">
        <f t="shared" si="5"/>
        <v>#DIV/0!</v>
      </c>
      <c r="K84" s="81" t="e">
        <f t="shared" si="16"/>
        <v>#DIV/0!</v>
      </c>
    </row>
    <row r="85" spans="1:11" s="19" customFormat="1" ht="11.25">
      <c r="A85" s="99">
        <v>652</v>
      </c>
      <c r="B85" s="100" t="s">
        <v>198</v>
      </c>
      <c r="C85" s="81">
        <f aca="true" t="shared" si="17" ref="C85:I85">SUM(C86:C88)</f>
        <v>142118</v>
      </c>
      <c r="D85" s="81">
        <f t="shared" si="17"/>
        <v>334000</v>
      </c>
      <c r="E85" s="81">
        <f t="shared" si="17"/>
        <v>385100</v>
      </c>
      <c r="F85" s="81">
        <f t="shared" si="17"/>
        <v>364620</v>
      </c>
      <c r="G85" s="81">
        <f t="shared" si="17"/>
        <v>0</v>
      </c>
      <c r="H85" s="81">
        <f t="shared" si="17"/>
        <v>0</v>
      </c>
      <c r="I85" s="81">
        <f t="shared" si="17"/>
        <v>0</v>
      </c>
      <c r="J85" s="81">
        <f t="shared" si="5"/>
        <v>256.561448936799</v>
      </c>
      <c r="K85" s="81">
        <f t="shared" si="16"/>
        <v>94.68190080498572</v>
      </c>
    </row>
    <row r="86" spans="1:11" s="22" customFormat="1" ht="11.25">
      <c r="A86" s="113">
        <v>6522</v>
      </c>
      <c r="B86" s="114" t="s">
        <v>385</v>
      </c>
      <c r="C86" s="84">
        <v>3600</v>
      </c>
      <c r="D86" s="84">
        <v>4000</v>
      </c>
      <c r="E86" s="84">
        <v>4000</v>
      </c>
      <c r="F86" s="84">
        <v>1763</v>
      </c>
      <c r="G86" s="83"/>
      <c r="H86" s="83"/>
      <c r="I86" s="83"/>
      <c r="J86" s="83">
        <f t="shared" si="5"/>
        <v>48.97222222222222</v>
      </c>
      <c r="K86" s="81">
        <f t="shared" si="16"/>
        <v>44.074999999999996</v>
      </c>
    </row>
    <row r="87" spans="1:11" s="22" customFormat="1" ht="11.25">
      <c r="A87" s="113">
        <v>6524</v>
      </c>
      <c r="B87" s="114" t="s">
        <v>361</v>
      </c>
      <c r="C87" s="84">
        <v>133433</v>
      </c>
      <c r="D87" s="84">
        <v>330000</v>
      </c>
      <c r="E87" s="84">
        <v>380000</v>
      </c>
      <c r="F87" s="84">
        <v>361782</v>
      </c>
      <c r="G87" s="83"/>
      <c r="H87" s="83"/>
      <c r="I87" s="83"/>
      <c r="J87" s="83">
        <f t="shared" si="5"/>
        <v>271.1338274639707</v>
      </c>
      <c r="K87" s="81">
        <f t="shared" si="16"/>
        <v>95.2057894736842</v>
      </c>
    </row>
    <row r="88" spans="1:11" s="22" customFormat="1" ht="11.25">
      <c r="A88" s="113">
        <v>6526</v>
      </c>
      <c r="B88" s="114" t="s">
        <v>362</v>
      </c>
      <c r="C88" s="84">
        <v>5085</v>
      </c>
      <c r="D88" s="84"/>
      <c r="E88" s="84">
        <v>1100</v>
      </c>
      <c r="F88" s="84">
        <v>1075</v>
      </c>
      <c r="G88" s="83"/>
      <c r="H88" s="83"/>
      <c r="I88" s="83">
        <v>0</v>
      </c>
      <c r="J88" s="83">
        <f t="shared" si="5"/>
        <v>21.140609636184855</v>
      </c>
      <c r="K88" s="81">
        <f t="shared" si="16"/>
        <v>97.72727272727273</v>
      </c>
    </row>
    <row r="89" spans="1:11" s="19" customFormat="1" ht="11.25">
      <c r="A89" s="99">
        <v>653</v>
      </c>
      <c r="B89" s="100" t="s">
        <v>199</v>
      </c>
      <c r="C89" s="81">
        <f aca="true" t="shared" si="18" ref="C89:I89">SUM(C90:C92)</f>
        <v>155772</v>
      </c>
      <c r="D89" s="81">
        <f t="shared" si="18"/>
        <v>170000</v>
      </c>
      <c r="E89" s="81">
        <f t="shared" si="18"/>
        <v>170000</v>
      </c>
      <c r="F89" s="81">
        <f t="shared" si="18"/>
        <v>141945</v>
      </c>
      <c r="G89" s="81">
        <f t="shared" si="18"/>
        <v>0</v>
      </c>
      <c r="H89" s="81">
        <f t="shared" si="18"/>
        <v>0</v>
      </c>
      <c r="I89" s="81">
        <f t="shared" si="18"/>
        <v>0</v>
      </c>
      <c r="J89" s="81">
        <f t="shared" si="5"/>
        <v>91.12356521069255</v>
      </c>
      <c r="K89" s="81">
        <f t="shared" si="16"/>
        <v>83.49705882352941</v>
      </c>
    </row>
    <row r="90" spans="1:11" s="22" customFormat="1" ht="11.25">
      <c r="A90" s="113">
        <v>6531</v>
      </c>
      <c r="B90" s="114" t="s">
        <v>386</v>
      </c>
      <c r="C90" s="83">
        <v>15777</v>
      </c>
      <c r="D90" s="83">
        <v>20000</v>
      </c>
      <c r="E90" s="83">
        <v>20000</v>
      </c>
      <c r="F90" s="83">
        <v>13319</v>
      </c>
      <c r="G90" s="83"/>
      <c r="H90" s="83"/>
      <c r="I90" s="83"/>
      <c r="J90" s="83">
        <f t="shared" si="5"/>
        <v>84.42035875007923</v>
      </c>
      <c r="K90" s="81">
        <f t="shared" si="16"/>
        <v>66.595</v>
      </c>
    </row>
    <row r="91" spans="1:11" s="22" customFormat="1" ht="11.25">
      <c r="A91" s="113">
        <v>6532</v>
      </c>
      <c r="B91" s="114" t="s">
        <v>363</v>
      </c>
      <c r="C91" s="83">
        <v>139995</v>
      </c>
      <c r="D91" s="83">
        <v>150000</v>
      </c>
      <c r="E91" s="83">
        <v>150000</v>
      </c>
      <c r="F91" s="83">
        <v>128626</v>
      </c>
      <c r="G91" s="83"/>
      <c r="H91" s="83"/>
      <c r="I91" s="83"/>
      <c r="J91" s="83">
        <f t="shared" si="5"/>
        <v>91.87899567841708</v>
      </c>
      <c r="K91" s="81">
        <f t="shared" si="16"/>
        <v>85.75066666666666</v>
      </c>
    </row>
    <row r="92" spans="1:11" s="22" customFormat="1" ht="11.25">
      <c r="A92" s="113">
        <v>6533</v>
      </c>
      <c r="B92" s="114" t="s">
        <v>364</v>
      </c>
      <c r="C92" s="83"/>
      <c r="D92" s="83"/>
      <c r="E92" s="83"/>
      <c r="F92" s="83"/>
      <c r="G92" s="83"/>
      <c r="H92" s="83"/>
      <c r="I92" s="83"/>
      <c r="J92" s="83" t="e">
        <f t="shared" si="5"/>
        <v>#DIV/0!</v>
      </c>
      <c r="K92" s="81" t="e">
        <f t="shared" si="16"/>
        <v>#DIV/0!</v>
      </c>
    </row>
    <row r="93" spans="1:11" s="19" customFormat="1" ht="11.25">
      <c r="A93" s="99">
        <v>66</v>
      </c>
      <c r="B93" s="100" t="s">
        <v>200</v>
      </c>
      <c r="C93" s="81">
        <f aca="true" t="shared" si="19" ref="C93:I93">SUM(C94,C96)</f>
        <v>46394</v>
      </c>
      <c r="D93" s="81">
        <f t="shared" si="19"/>
        <v>50000</v>
      </c>
      <c r="E93" s="81">
        <f t="shared" si="19"/>
        <v>50000</v>
      </c>
      <c r="F93" s="81">
        <f t="shared" si="19"/>
        <v>40565</v>
      </c>
      <c r="G93" s="81">
        <f t="shared" si="19"/>
        <v>0</v>
      </c>
      <c r="H93" s="81">
        <f t="shared" si="19"/>
        <v>0</v>
      </c>
      <c r="I93" s="81">
        <f t="shared" si="19"/>
        <v>0</v>
      </c>
      <c r="J93" s="81">
        <f t="shared" si="5"/>
        <v>87.4358753287063</v>
      </c>
      <c r="K93" s="81">
        <f t="shared" si="16"/>
        <v>81.13</v>
      </c>
    </row>
    <row r="94" spans="1:14" s="19" customFormat="1" ht="22.5">
      <c r="A94" s="102">
        <v>661</v>
      </c>
      <c r="B94" s="100" t="s">
        <v>201</v>
      </c>
      <c r="C94" s="86">
        <f aca="true" t="shared" si="20" ref="C94:I94">SUM(C95)</f>
        <v>46394</v>
      </c>
      <c r="D94" s="86">
        <f t="shared" si="20"/>
        <v>50000</v>
      </c>
      <c r="E94" s="86">
        <f t="shared" si="20"/>
        <v>50000</v>
      </c>
      <c r="F94" s="86">
        <f t="shared" si="20"/>
        <v>40565</v>
      </c>
      <c r="G94" s="86">
        <f t="shared" si="20"/>
        <v>0</v>
      </c>
      <c r="H94" s="86">
        <f t="shared" si="20"/>
        <v>0</v>
      </c>
      <c r="I94" s="86">
        <f t="shared" si="20"/>
        <v>0</v>
      </c>
      <c r="J94" s="81">
        <f t="shared" si="5"/>
        <v>87.4358753287063</v>
      </c>
      <c r="K94" s="81">
        <f t="shared" si="16"/>
        <v>81.13</v>
      </c>
      <c r="N94" s="22"/>
    </row>
    <row r="95" spans="1:11" s="22" customFormat="1" ht="11.25">
      <c r="A95" s="124">
        <v>6615</v>
      </c>
      <c r="B95" s="114" t="s">
        <v>390</v>
      </c>
      <c r="C95" s="92">
        <v>46394</v>
      </c>
      <c r="D95" s="92">
        <v>50000</v>
      </c>
      <c r="E95" s="92">
        <v>50000</v>
      </c>
      <c r="F95" s="92">
        <v>40565</v>
      </c>
      <c r="G95" s="92"/>
      <c r="H95" s="92"/>
      <c r="I95" s="92"/>
      <c r="J95" s="83">
        <f t="shared" si="5"/>
        <v>87.4358753287063</v>
      </c>
      <c r="K95" s="81">
        <f t="shared" si="16"/>
        <v>81.13</v>
      </c>
    </row>
    <row r="96" spans="1:11" s="22" customFormat="1" ht="11.25">
      <c r="A96" s="99">
        <v>662</v>
      </c>
      <c r="B96" s="100" t="s">
        <v>202</v>
      </c>
      <c r="C96" s="81"/>
      <c r="D96" s="81"/>
      <c r="E96" s="81"/>
      <c r="F96" s="81"/>
      <c r="G96" s="83"/>
      <c r="H96" s="83"/>
      <c r="I96" s="81"/>
      <c r="J96" s="81" t="e">
        <f t="shared" si="5"/>
        <v>#DIV/0!</v>
      </c>
      <c r="K96" s="81" t="e">
        <f t="shared" si="16"/>
        <v>#DIV/0!</v>
      </c>
    </row>
    <row r="97" spans="1:11" s="22" customFormat="1" ht="11.25">
      <c r="A97" s="99">
        <v>68</v>
      </c>
      <c r="B97" s="100" t="s">
        <v>203</v>
      </c>
      <c r="C97" s="81">
        <f aca="true" t="shared" si="21" ref="C97:I97">SUM(C98,C100)</f>
        <v>4756</v>
      </c>
      <c r="D97" s="81">
        <f>SUM(D98,D100)</f>
        <v>2000</v>
      </c>
      <c r="E97" s="81">
        <f>SUM(E98,E100)</f>
        <v>2000</v>
      </c>
      <c r="F97" s="81">
        <f>SUM(F98,F100)</f>
        <v>335</v>
      </c>
      <c r="G97" s="81">
        <f t="shared" si="21"/>
        <v>0</v>
      </c>
      <c r="H97" s="81">
        <f t="shared" si="21"/>
        <v>0</v>
      </c>
      <c r="I97" s="81">
        <f t="shared" si="21"/>
        <v>0</v>
      </c>
      <c r="J97" s="81">
        <f t="shared" si="5"/>
        <v>7.043734230445753</v>
      </c>
      <c r="K97" s="81">
        <f t="shared" si="16"/>
        <v>16.75</v>
      </c>
    </row>
    <row r="98" spans="1:11" s="19" customFormat="1" ht="11.25">
      <c r="A98" s="99">
        <v>681</v>
      </c>
      <c r="B98" s="100" t="s">
        <v>204</v>
      </c>
      <c r="C98" s="81">
        <f aca="true" t="shared" si="22" ref="C98:I98">SUM(C99)</f>
        <v>475</v>
      </c>
      <c r="D98" s="81">
        <f t="shared" si="22"/>
        <v>1000</v>
      </c>
      <c r="E98" s="81">
        <f t="shared" si="22"/>
        <v>1000</v>
      </c>
      <c r="F98" s="81">
        <f t="shared" si="22"/>
        <v>225</v>
      </c>
      <c r="G98" s="81">
        <f t="shared" si="22"/>
        <v>0</v>
      </c>
      <c r="H98" s="81">
        <f t="shared" si="22"/>
        <v>0</v>
      </c>
      <c r="I98" s="81">
        <f t="shared" si="22"/>
        <v>0</v>
      </c>
      <c r="J98" s="81">
        <f t="shared" si="5"/>
        <v>47.368421052631575</v>
      </c>
      <c r="K98" s="81">
        <f t="shared" si="16"/>
        <v>22.5</v>
      </c>
    </row>
    <row r="99" spans="1:11" s="22" customFormat="1" ht="11.25">
      <c r="A99" s="113">
        <v>6818</v>
      </c>
      <c r="B99" s="114" t="s">
        <v>488</v>
      </c>
      <c r="C99" s="83">
        <v>475</v>
      </c>
      <c r="D99" s="83">
        <v>1000</v>
      </c>
      <c r="E99" s="83">
        <v>1000</v>
      </c>
      <c r="F99" s="83">
        <v>225</v>
      </c>
      <c r="G99" s="84"/>
      <c r="H99" s="84"/>
      <c r="I99" s="83"/>
      <c r="J99" s="83"/>
      <c r="K99" s="81">
        <f t="shared" si="16"/>
        <v>22.5</v>
      </c>
    </row>
    <row r="100" spans="1:11" s="22" customFormat="1" ht="11.25">
      <c r="A100" s="99">
        <v>683</v>
      </c>
      <c r="B100" s="100" t="s">
        <v>200</v>
      </c>
      <c r="C100" s="81">
        <f aca="true" t="shared" si="23" ref="C100:I100">SUM(C101)</f>
        <v>4281</v>
      </c>
      <c r="D100" s="81">
        <f t="shared" si="23"/>
        <v>1000</v>
      </c>
      <c r="E100" s="81">
        <f t="shared" si="23"/>
        <v>1000</v>
      </c>
      <c r="F100" s="81">
        <f t="shared" si="23"/>
        <v>110</v>
      </c>
      <c r="G100" s="81">
        <f t="shared" si="23"/>
        <v>0</v>
      </c>
      <c r="H100" s="81">
        <f t="shared" si="23"/>
        <v>0</v>
      </c>
      <c r="I100" s="81">
        <f t="shared" si="23"/>
        <v>0</v>
      </c>
      <c r="J100" s="81">
        <f t="shared" si="5"/>
        <v>2.569493109086662</v>
      </c>
      <c r="K100" s="81">
        <f t="shared" si="16"/>
        <v>11</v>
      </c>
    </row>
    <row r="101" spans="1:11" s="22" customFormat="1" ht="11.25">
      <c r="A101" s="113">
        <v>6831</v>
      </c>
      <c r="B101" s="114" t="s">
        <v>200</v>
      </c>
      <c r="C101" s="84">
        <v>4281</v>
      </c>
      <c r="D101" s="84">
        <v>1000</v>
      </c>
      <c r="E101" s="83">
        <v>1000</v>
      </c>
      <c r="F101" s="84">
        <v>110</v>
      </c>
      <c r="G101" s="83"/>
      <c r="H101" s="83"/>
      <c r="I101" s="83"/>
      <c r="J101" s="81">
        <f t="shared" si="5"/>
        <v>2.569493109086662</v>
      </c>
      <c r="K101" s="81">
        <f t="shared" si="16"/>
        <v>11</v>
      </c>
    </row>
    <row r="102" spans="1:13" ht="12.75">
      <c r="A102" s="117">
        <v>7</v>
      </c>
      <c r="B102" s="118" t="s">
        <v>177</v>
      </c>
      <c r="C102" s="88">
        <f>SUM(C103,C106)</f>
        <v>0</v>
      </c>
      <c r="D102" s="88">
        <f>SUM(D103,D106)</f>
        <v>200000</v>
      </c>
      <c r="E102" s="88">
        <f>SUM(E103,E106)</f>
        <v>0</v>
      </c>
      <c r="F102" s="88">
        <f>SUM(F103,F106)</f>
        <v>0</v>
      </c>
      <c r="G102" s="88">
        <v>105500</v>
      </c>
      <c r="H102" s="88">
        <v>454500</v>
      </c>
      <c r="I102" s="88">
        <f>SUM(I103,I106)</f>
        <v>0</v>
      </c>
      <c r="J102" s="88" t="e">
        <f aca="true" t="shared" si="24" ref="J102:J110">+F102/C102*100</f>
        <v>#DIV/0!</v>
      </c>
      <c r="K102" s="81" t="e">
        <f t="shared" si="16"/>
        <v>#DIV/0!</v>
      </c>
      <c r="M102" s="49"/>
    </row>
    <row r="103" spans="1:21" s="34" customFormat="1" ht="11.25">
      <c r="A103" s="119">
        <v>71</v>
      </c>
      <c r="B103" s="110" t="s">
        <v>205</v>
      </c>
      <c r="C103" s="195">
        <f aca="true" t="shared" si="25" ref="C103:F104">SUM(C104)</f>
        <v>0</v>
      </c>
      <c r="D103" s="195">
        <f t="shared" si="25"/>
        <v>200000</v>
      </c>
      <c r="E103" s="195">
        <f t="shared" si="25"/>
        <v>0</v>
      </c>
      <c r="F103" s="195">
        <f t="shared" si="25"/>
        <v>0</v>
      </c>
      <c r="G103" s="108"/>
      <c r="H103" s="108"/>
      <c r="I103" s="195">
        <f>SUM(I104)</f>
        <v>0</v>
      </c>
      <c r="J103" s="108" t="e">
        <f t="shared" si="24"/>
        <v>#DIV/0!</v>
      </c>
      <c r="K103" s="81" t="e">
        <f t="shared" si="16"/>
        <v>#DIV/0!</v>
      </c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:21" s="34" customFormat="1" ht="11.25">
      <c r="A104" s="120">
        <v>711</v>
      </c>
      <c r="B104" s="110" t="s">
        <v>206</v>
      </c>
      <c r="C104" s="195">
        <f t="shared" si="25"/>
        <v>0</v>
      </c>
      <c r="D104" s="195">
        <f t="shared" si="25"/>
        <v>200000</v>
      </c>
      <c r="E104" s="195">
        <f t="shared" si="25"/>
        <v>0</v>
      </c>
      <c r="F104" s="195">
        <f t="shared" si="25"/>
        <v>0</v>
      </c>
      <c r="G104" s="108"/>
      <c r="H104" s="108"/>
      <c r="I104" s="195">
        <f>SUM(I105)</f>
        <v>0</v>
      </c>
      <c r="J104" s="108" t="e">
        <f t="shared" si="24"/>
        <v>#DIV/0!</v>
      </c>
      <c r="K104" s="81" t="e">
        <f t="shared" si="16"/>
        <v>#DIV/0!</v>
      </c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:21" s="39" customFormat="1" ht="11.25">
      <c r="A105" s="121">
        <v>7111</v>
      </c>
      <c r="B105" s="122" t="s">
        <v>324</v>
      </c>
      <c r="C105" s="89"/>
      <c r="D105" s="89">
        <v>200000</v>
      </c>
      <c r="E105" s="90">
        <v>0</v>
      </c>
      <c r="F105" s="89">
        <v>0</v>
      </c>
      <c r="G105" s="89"/>
      <c r="H105" s="89"/>
      <c r="I105" s="90"/>
      <c r="J105" s="123" t="e">
        <f t="shared" si="24"/>
        <v>#DIV/0!</v>
      </c>
      <c r="K105" s="81" t="e">
        <f t="shared" si="16"/>
        <v>#DIV/0!</v>
      </c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1:21" s="19" customFormat="1" ht="11.25">
      <c r="A106" s="102">
        <v>72</v>
      </c>
      <c r="B106" s="100" t="s">
        <v>207</v>
      </c>
      <c r="C106" s="86">
        <f aca="true" t="shared" si="26" ref="C106:F107">SUM(C107)</f>
        <v>0</v>
      </c>
      <c r="D106" s="86">
        <f t="shared" si="26"/>
        <v>0</v>
      </c>
      <c r="E106" s="86">
        <f t="shared" si="26"/>
        <v>0</v>
      </c>
      <c r="F106" s="86">
        <f t="shared" si="26"/>
        <v>0</v>
      </c>
      <c r="G106" s="86">
        <v>5500</v>
      </c>
      <c r="H106" s="86">
        <v>4500</v>
      </c>
      <c r="I106" s="86">
        <f>SUM(I107)</f>
        <v>0</v>
      </c>
      <c r="J106" s="108" t="e">
        <f t="shared" si="24"/>
        <v>#DIV/0!</v>
      </c>
      <c r="K106" s="81" t="e">
        <f t="shared" si="16"/>
        <v>#DIV/0!</v>
      </c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s="19" customFormat="1" ht="11.25">
      <c r="A107" s="102">
        <v>721</v>
      </c>
      <c r="B107" s="100" t="s">
        <v>208</v>
      </c>
      <c r="C107" s="86">
        <f t="shared" si="26"/>
        <v>0</v>
      </c>
      <c r="D107" s="86">
        <f t="shared" si="26"/>
        <v>0</v>
      </c>
      <c r="E107" s="86">
        <f t="shared" si="26"/>
        <v>0</v>
      </c>
      <c r="F107" s="86">
        <f t="shared" si="26"/>
        <v>0</v>
      </c>
      <c r="G107" s="86">
        <v>5500</v>
      </c>
      <c r="H107" s="86">
        <v>4500</v>
      </c>
      <c r="I107" s="86">
        <f>SUM(I108)</f>
        <v>0</v>
      </c>
      <c r="J107" s="108" t="e">
        <f t="shared" si="24"/>
        <v>#DIV/0!</v>
      </c>
      <c r="K107" s="81" t="e">
        <f t="shared" si="16"/>
        <v>#DIV/0!</v>
      </c>
      <c r="M107" s="51"/>
      <c r="N107" s="51"/>
      <c r="O107" s="51"/>
      <c r="P107" s="51"/>
      <c r="Q107" s="51"/>
      <c r="R107" s="51"/>
      <c r="S107" s="51"/>
      <c r="T107" s="51"/>
      <c r="U107" s="51"/>
    </row>
    <row r="108" spans="1:11" s="22" customFormat="1" ht="11.25">
      <c r="A108" s="124">
        <v>7211</v>
      </c>
      <c r="B108" s="114" t="s">
        <v>376</v>
      </c>
      <c r="C108" s="91"/>
      <c r="D108" s="91"/>
      <c r="E108" s="92"/>
      <c r="F108" s="91"/>
      <c r="G108" s="92"/>
      <c r="H108" s="92"/>
      <c r="I108" s="92"/>
      <c r="J108" s="123" t="e">
        <f t="shared" si="24"/>
        <v>#DIV/0!</v>
      </c>
      <c r="K108" s="81" t="e">
        <f t="shared" si="16"/>
        <v>#DIV/0!</v>
      </c>
    </row>
    <row r="109" spans="1:11" ht="12.75">
      <c r="A109" s="125">
        <v>3</v>
      </c>
      <c r="B109" s="112" t="s">
        <v>3</v>
      </c>
      <c r="C109" s="79">
        <f aca="true" t="shared" si="27" ref="C109:I109">SUM(C110,C118,C150,C155,C158,C161,C165)</f>
        <v>2838776</v>
      </c>
      <c r="D109" s="79">
        <f>SUM(D110,D118,D150,D155,D158,D161,D165)</f>
        <v>3948100</v>
      </c>
      <c r="E109" s="79">
        <f>SUM(E110,E118,E150,E155,E158,E161,E165)</f>
        <v>3582200</v>
      </c>
      <c r="F109" s="79">
        <f>SUM(F110,F118,F150,F155,F158,F161,F165)</f>
        <v>3085325.6799999997</v>
      </c>
      <c r="G109" s="79">
        <f t="shared" si="27"/>
        <v>7924570</v>
      </c>
      <c r="H109" s="79">
        <f t="shared" si="27"/>
        <v>6895396.8</v>
      </c>
      <c r="I109" s="79">
        <f t="shared" si="27"/>
        <v>0</v>
      </c>
      <c r="J109" s="79">
        <f t="shared" si="24"/>
        <v>108.6850699033668</v>
      </c>
      <c r="K109" s="81">
        <f t="shared" si="16"/>
        <v>86.12935291161855</v>
      </c>
    </row>
    <row r="110" spans="1:21" s="19" customFormat="1" ht="11.25">
      <c r="A110" s="99">
        <v>31</v>
      </c>
      <c r="B110" s="100" t="s">
        <v>6</v>
      </c>
      <c r="C110" s="81">
        <f>SUM(C111,C113,C115)</f>
        <v>518163</v>
      </c>
      <c r="D110" s="81">
        <f>SUM(D111,D113,D115)</f>
        <v>940500</v>
      </c>
      <c r="E110" s="81">
        <f>SUM(E111,E113,E115)</f>
        <v>994600</v>
      </c>
      <c r="F110" s="81">
        <f>SUM(F111,F113,F115)</f>
        <v>906718</v>
      </c>
      <c r="G110" s="81">
        <v>5729070</v>
      </c>
      <c r="H110" s="81">
        <v>4652596.8</v>
      </c>
      <c r="I110" s="81">
        <f>SUM(I111,I113,I115)</f>
        <v>0</v>
      </c>
      <c r="J110" s="108">
        <f t="shared" si="24"/>
        <v>174.9870214584986</v>
      </c>
      <c r="K110" s="81">
        <f t="shared" si="16"/>
        <v>91.16408606474965</v>
      </c>
      <c r="P110" s="52"/>
      <c r="Q110" s="52"/>
      <c r="R110" s="52"/>
      <c r="S110" s="52"/>
      <c r="T110" s="52"/>
      <c r="U110" s="52"/>
    </row>
    <row r="111" spans="1:21" s="19" customFormat="1" ht="11.25">
      <c r="A111" s="99">
        <v>311</v>
      </c>
      <c r="B111" s="100" t="s">
        <v>209</v>
      </c>
      <c r="C111" s="81">
        <f>SUM(C112)</f>
        <v>440002</v>
      </c>
      <c r="D111" s="81">
        <f>SUM(D112)</f>
        <v>791000</v>
      </c>
      <c r="E111" s="81">
        <f>SUM(E112)</f>
        <v>841000</v>
      </c>
      <c r="F111" s="81">
        <f>SUM(F112)</f>
        <v>775484</v>
      </c>
      <c r="G111" s="82">
        <f>SUM('Organizacijska i funkcijska str'!J37,'Organizacijska i funkcijska str'!J81,'Organizacijska i funkcijska str'!J293)</f>
        <v>0</v>
      </c>
      <c r="H111" s="82">
        <f>SUM('Organizacijska i funkcijska str'!K37,'Organizacijska i funkcijska str'!K81,'Organizacijska i funkcijska str'!K293)</f>
        <v>0</v>
      </c>
      <c r="I111" s="81">
        <f>SUM(I112)</f>
        <v>0</v>
      </c>
      <c r="J111" s="108">
        <f aca="true" t="shared" si="28" ref="J111:J173">+F111/C111*100</f>
        <v>176.24556252017035</v>
      </c>
      <c r="K111" s="81">
        <f t="shared" si="16"/>
        <v>92.20975029726516</v>
      </c>
      <c r="P111" s="53"/>
      <c r="Q111" s="53"/>
      <c r="R111" s="53"/>
      <c r="S111" s="53"/>
      <c r="T111" s="52"/>
      <c r="U111" s="52"/>
    </row>
    <row r="112" spans="1:21" s="22" customFormat="1" ht="11.25">
      <c r="A112" s="113">
        <v>3111</v>
      </c>
      <c r="B112" s="114" t="s">
        <v>286</v>
      </c>
      <c r="C112" s="83">
        <v>440002</v>
      </c>
      <c r="D112" s="83">
        <f>SUM('Organizacijska i funkcijska str'!F38,'Organizacijska i funkcijska str'!F82,'Organizacijska i funkcijska str'!F294,'Organizacijska i funkcijska str'!F553)</f>
        <v>791000</v>
      </c>
      <c r="E112" s="83">
        <f>SUM('Organizacijska i funkcijska str'!G38,'Organizacijska i funkcijska str'!G82,'Organizacijska i funkcijska str'!G294,'Organizacijska i funkcijska str'!G553)</f>
        <v>841000</v>
      </c>
      <c r="F112" s="83">
        <f>SUM('Organizacijska i funkcijska str'!H38,'Organizacijska i funkcijska str'!H82,'Organizacijska i funkcijska str'!H294,'Organizacijska i funkcijska str'!H553)</f>
        <v>775484</v>
      </c>
      <c r="G112" s="83">
        <f>SUM('Organizacijska i funkcijska str'!I38,'Organizacijska i funkcijska str'!I82,'Organizacijska i funkcijska str'!I294,'Organizacijska i funkcijska str'!I553)</f>
        <v>0</v>
      </c>
      <c r="H112" s="83">
        <f>SUM('Organizacijska i funkcijska str'!J38,'Organizacijska i funkcijska str'!J82,'Organizacijska i funkcijska str'!J294,'Organizacijska i funkcijska str'!J553)</f>
        <v>0</v>
      </c>
      <c r="I112" s="83">
        <f>SUM('Organizacijska i funkcijska str'!K38,'Organizacijska i funkcijska str'!K82,'Organizacijska i funkcijska str'!K294,'Organizacijska i funkcijska str'!K553)</f>
        <v>0</v>
      </c>
      <c r="J112" s="89">
        <f t="shared" si="28"/>
        <v>176.24556252017035</v>
      </c>
      <c r="K112" s="81">
        <f t="shared" si="16"/>
        <v>92.20975029726516</v>
      </c>
      <c r="L112" s="19"/>
      <c r="P112" s="64"/>
      <c r="Q112" s="64"/>
      <c r="R112" s="64"/>
      <c r="S112" s="64"/>
      <c r="T112" s="56"/>
      <c r="U112" s="56"/>
    </row>
    <row r="113" spans="1:21" s="19" customFormat="1" ht="11.25">
      <c r="A113" s="99">
        <v>312</v>
      </c>
      <c r="B113" s="100" t="s">
        <v>7</v>
      </c>
      <c r="C113" s="81">
        <f>SUM(C114)</f>
        <v>11000</v>
      </c>
      <c r="D113" s="81">
        <f>SUM(D114)</f>
        <v>14000</v>
      </c>
      <c r="E113" s="81">
        <f>SUM(E114)</f>
        <v>15100</v>
      </c>
      <c r="F113" s="81">
        <f>SUM(F114)</f>
        <v>14850</v>
      </c>
      <c r="G113" s="82">
        <f>SUM('Organizacijska i funkcijska str'!J39,'Organizacijska i funkcijska str'!J83)</f>
        <v>0</v>
      </c>
      <c r="H113" s="82">
        <f>SUM('Organizacijska i funkcijska str'!K39,'Organizacijska i funkcijska str'!K83)</f>
        <v>0</v>
      </c>
      <c r="I113" s="81">
        <f>SUM(I114)</f>
        <v>0</v>
      </c>
      <c r="J113" s="108">
        <f t="shared" si="28"/>
        <v>135</v>
      </c>
      <c r="K113" s="81">
        <f t="shared" si="16"/>
        <v>98.34437086092716</v>
      </c>
      <c r="P113" s="52"/>
      <c r="Q113" s="52"/>
      <c r="R113" s="52"/>
      <c r="S113" s="52"/>
      <c r="T113" s="52"/>
      <c r="U113" s="52"/>
    </row>
    <row r="114" spans="1:21" s="22" customFormat="1" ht="11.25">
      <c r="A114" s="113">
        <v>3121</v>
      </c>
      <c r="B114" s="114" t="s">
        <v>7</v>
      </c>
      <c r="C114" s="84">
        <v>11000</v>
      </c>
      <c r="D114" s="84">
        <f>SUM('Organizacijska i funkcijska str'!F40,'Organizacijska i funkcijska str'!F84,'Organizacijska i funkcijska str'!F555)</f>
        <v>14000</v>
      </c>
      <c r="E114" s="84">
        <f>SUM('Organizacijska i funkcijska str'!G40,'Organizacijska i funkcijska str'!G84,'Organizacijska i funkcijska str'!G555)</f>
        <v>15100</v>
      </c>
      <c r="F114" s="84">
        <f>SUM('Organizacijska i funkcijska str'!H40,'Organizacijska i funkcijska str'!H84,'Organizacijska i funkcijska str'!H555)</f>
        <v>14850</v>
      </c>
      <c r="G114" s="84">
        <f>SUM('Organizacijska i funkcijska str'!J40,'Organizacijska i funkcijska str'!J84,'Organizacijska i funkcijska str'!J555)</f>
        <v>0</v>
      </c>
      <c r="H114" s="84">
        <f>SUM('Organizacijska i funkcijska str'!K40,'Organizacijska i funkcijska str'!K84,'Organizacijska i funkcijska str'!K555)</f>
        <v>0</v>
      </c>
      <c r="I114" s="84">
        <f>SUM('Organizacijska i funkcijska str'!L40,'Organizacijska i funkcijska str'!L84,'Organizacijska i funkcijska str'!L555)</f>
        <v>0</v>
      </c>
      <c r="J114" s="123">
        <f t="shared" si="28"/>
        <v>135</v>
      </c>
      <c r="K114" s="81">
        <f t="shared" si="16"/>
        <v>98.34437086092716</v>
      </c>
      <c r="P114" s="56"/>
      <c r="Q114" s="56"/>
      <c r="R114" s="56"/>
      <c r="S114" s="56"/>
      <c r="T114" s="56"/>
      <c r="U114" s="56"/>
    </row>
    <row r="115" spans="1:21" s="19" customFormat="1" ht="11.25">
      <c r="A115" s="99">
        <v>313</v>
      </c>
      <c r="B115" s="100" t="s">
        <v>43</v>
      </c>
      <c r="C115" s="81">
        <f>SUM(C116:C117)</f>
        <v>67161</v>
      </c>
      <c r="D115" s="81">
        <f>SUM(D116:D117)</f>
        <v>135500</v>
      </c>
      <c r="E115" s="81">
        <f>SUM(E116:E117)</f>
        <v>138500</v>
      </c>
      <c r="F115" s="81">
        <f>SUM(F116:F117)</f>
        <v>116384</v>
      </c>
      <c r="G115" s="82">
        <f>SUM('Organizacijska i funkcijska str'!J41,'Organizacijska i funkcijska str'!J85,'Organizacijska i funkcijska str'!J295)</f>
        <v>0</v>
      </c>
      <c r="H115" s="82">
        <f>SUM('Organizacijska i funkcijska str'!K41,'Organizacijska i funkcijska str'!K85,'Organizacijska i funkcijska str'!K295)</f>
        <v>0</v>
      </c>
      <c r="I115" s="81">
        <f>SUM(I116:I117)</f>
        <v>0</v>
      </c>
      <c r="J115" s="108">
        <f t="shared" si="28"/>
        <v>173.29104688733042</v>
      </c>
      <c r="K115" s="81">
        <f t="shared" si="16"/>
        <v>84.03176895306859</v>
      </c>
      <c r="P115" s="53"/>
      <c r="Q115" s="53"/>
      <c r="R115" s="53"/>
      <c r="S115" s="53"/>
      <c r="T115" s="52"/>
      <c r="U115" s="52"/>
    </row>
    <row r="116" spans="1:21" s="22" customFormat="1" ht="11.25">
      <c r="A116" s="113">
        <v>3132</v>
      </c>
      <c r="B116" s="114" t="s">
        <v>365</v>
      </c>
      <c r="C116" s="84">
        <v>60639</v>
      </c>
      <c r="D116" s="84">
        <f>SUM('Organizacijska i funkcijska str'!F42,'Organizacijska i funkcijska str'!F86,'Organizacijska i funkcijska str'!F296,'Organizacijska i funkcijska str'!F557)</f>
        <v>120000</v>
      </c>
      <c r="E116" s="84">
        <f>SUM('Organizacijska i funkcijska str'!G42,'Organizacijska i funkcijska str'!G86,'Organizacijska i funkcijska str'!G296,'Organizacijska i funkcijska str'!G557)</f>
        <v>122000</v>
      </c>
      <c r="F116" s="84">
        <f>SUM('Organizacijska i funkcijska str'!H42,'Organizacijska i funkcijska str'!H86,'Organizacijska i funkcijska str'!H296,'Organizacijska i funkcijska str'!H557)</f>
        <v>104840</v>
      </c>
      <c r="G116" s="84">
        <f>SUM('Organizacijska i funkcijska str'!I42,'Organizacijska i funkcijska str'!I86,'Organizacijska i funkcijska str'!I296,'Organizacijska i funkcijska str'!I557)</f>
        <v>0</v>
      </c>
      <c r="H116" s="84">
        <f>SUM('Organizacijska i funkcijska str'!J42,'Organizacijska i funkcijska str'!J86,'Organizacijska i funkcijska str'!J296,'Organizacijska i funkcijska str'!J557)</f>
        <v>0</v>
      </c>
      <c r="I116" s="84">
        <f>SUM('Organizacijska i funkcijska str'!K42,'Organizacijska i funkcijska str'!K86,'Organizacijska i funkcijska str'!K296,'Organizacijska i funkcijska str'!K557)</f>
        <v>0</v>
      </c>
      <c r="J116" s="123">
        <f t="shared" si="28"/>
        <v>172.8920331799667</v>
      </c>
      <c r="K116" s="81">
        <f t="shared" si="16"/>
        <v>85.9344262295082</v>
      </c>
      <c r="P116" s="64"/>
      <c r="Q116" s="64"/>
      <c r="R116" s="64"/>
      <c r="S116" s="64"/>
      <c r="T116" s="56"/>
      <c r="U116" s="56"/>
    </row>
    <row r="117" spans="1:21" s="22" customFormat="1" ht="11.25">
      <c r="A117" s="113">
        <v>3133</v>
      </c>
      <c r="B117" s="114" t="s">
        <v>366</v>
      </c>
      <c r="C117" s="84">
        <v>6522</v>
      </c>
      <c r="D117" s="84">
        <f>SUM('Organizacijska i funkcijska str'!F43,'Organizacijska i funkcijska str'!F87,'Organizacijska i funkcijska str'!F297,'Organizacijska i funkcijska str'!F558)</f>
        <v>15500</v>
      </c>
      <c r="E117" s="84">
        <f>SUM('Organizacijska i funkcijska str'!G43,'Organizacijska i funkcijska str'!G87,'Organizacijska i funkcijska str'!G297,'Organizacijska i funkcijska str'!G558)</f>
        <v>16500</v>
      </c>
      <c r="F117" s="84">
        <f>SUM('Organizacijska i funkcijska str'!H43,'Organizacijska i funkcijska str'!H87,'Organizacijska i funkcijska str'!H297,'Organizacijska i funkcijska str'!H558)</f>
        <v>11544</v>
      </c>
      <c r="G117" s="84">
        <f>SUM('Organizacijska i funkcijska str'!I43,'Organizacijska i funkcijska str'!I87,'Organizacijska i funkcijska str'!I297,'Organizacijska i funkcijska str'!I558)</f>
        <v>0</v>
      </c>
      <c r="H117" s="84">
        <f>SUM('Organizacijska i funkcijska str'!J43,'Organizacijska i funkcijska str'!J87,'Organizacijska i funkcijska str'!J297,'Organizacijska i funkcijska str'!J558)</f>
        <v>0</v>
      </c>
      <c r="I117" s="84">
        <f>SUM('Organizacijska i funkcijska str'!K43,'Organizacijska i funkcijska str'!K87,'Organizacijska i funkcijska str'!K297,'Organizacijska i funkcijska str'!K558)</f>
        <v>0</v>
      </c>
      <c r="J117" s="123">
        <f t="shared" si="28"/>
        <v>177.00091996320145</v>
      </c>
      <c r="K117" s="81">
        <f t="shared" si="16"/>
        <v>69.96363636363637</v>
      </c>
      <c r="P117" s="64"/>
      <c r="Q117" s="64"/>
      <c r="R117" s="64"/>
      <c r="S117" s="64"/>
      <c r="T117" s="56"/>
      <c r="U117" s="56"/>
    </row>
    <row r="118" spans="1:21" s="19" customFormat="1" ht="11.25">
      <c r="A118" s="99">
        <v>32</v>
      </c>
      <c r="B118" s="100" t="s">
        <v>4</v>
      </c>
      <c r="C118" s="81">
        <f aca="true" t="shared" si="29" ref="C118:I118">SUM(C119,C124,C140,C130,C142)</f>
        <v>1819341</v>
      </c>
      <c r="D118" s="81">
        <f>SUM(D119,D124,D140,D130,D142)</f>
        <v>2157600</v>
      </c>
      <c r="E118" s="81">
        <f>SUM(E119,E124,E140,E130,E142)</f>
        <v>1843600</v>
      </c>
      <c r="F118" s="81">
        <f>SUM(F119,F124,F140,F130,F142)</f>
        <v>1543067.67</v>
      </c>
      <c r="G118" s="81">
        <f t="shared" si="29"/>
        <v>0</v>
      </c>
      <c r="H118" s="81">
        <f t="shared" si="29"/>
        <v>0</v>
      </c>
      <c r="I118" s="81">
        <f t="shared" si="29"/>
        <v>0</v>
      </c>
      <c r="J118" s="108">
        <f t="shared" si="28"/>
        <v>84.81464827099482</v>
      </c>
      <c r="K118" s="81">
        <f t="shared" si="16"/>
        <v>83.69861520937296</v>
      </c>
      <c r="P118" s="52"/>
      <c r="Q118" s="52"/>
      <c r="R118" s="52"/>
      <c r="S118" s="52"/>
      <c r="T118" s="52"/>
      <c r="U118" s="52"/>
    </row>
    <row r="119" spans="1:21" s="19" customFormat="1" ht="11.25">
      <c r="A119" s="99">
        <v>321</v>
      </c>
      <c r="B119" s="100" t="s">
        <v>105</v>
      </c>
      <c r="C119" s="81">
        <f>SUM(C120:C123)</f>
        <v>24663</v>
      </c>
      <c r="D119" s="81">
        <f>SUM(D120:D123)</f>
        <v>77500</v>
      </c>
      <c r="E119" s="81">
        <f>SUM(E120:E123)</f>
        <v>72000</v>
      </c>
      <c r="F119" s="81">
        <f>SUM(F120:F123)</f>
        <v>59362</v>
      </c>
      <c r="G119" s="82">
        <f>SUM('Organizacijska i funkcijska str'!J45,'Organizacijska i funkcijska str'!J89,'Organizacijska i funkcijska str'!J299,)</f>
        <v>0</v>
      </c>
      <c r="H119" s="82">
        <f>SUM('Organizacijska i funkcijska str'!K45,'Organizacijska i funkcijska str'!K89,'Organizacijska i funkcijska str'!K299,)</f>
        <v>0</v>
      </c>
      <c r="I119" s="81">
        <f>SUM(I120:I123)</f>
        <v>0</v>
      </c>
      <c r="J119" s="108">
        <f t="shared" si="28"/>
        <v>240.69253537688033</v>
      </c>
      <c r="K119" s="81">
        <f t="shared" si="16"/>
        <v>82.44722222222222</v>
      </c>
      <c r="P119" s="53"/>
      <c r="Q119" s="53"/>
      <c r="R119" s="53"/>
      <c r="S119" s="53"/>
      <c r="T119" s="52"/>
      <c r="U119" s="52"/>
    </row>
    <row r="120" spans="1:21" s="22" customFormat="1" ht="11.25">
      <c r="A120" s="113">
        <v>3211</v>
      </c>
      <c r="B120" s="114" t="s">
        <v>289</v>
      </c>
      <c r="C120" s="84"/>
      <c r="D120" s="84">
        <f>SUM('Organizacijska i funkcijska str'!F46,'Organizacijska i funkcijska str'!F90)</f>
        <v>4000</v>
      </c>
      <c r="E120" s="84">
        <f>SUM('Organizacijska i funkcijska str'!G46,'Organizacijska i funkcijska str'!G90)</f>
        <v>2000</v>
      </c>
      <c r="F120" s="84">
        <f>SUM('Organizacijska i funkcijska str'!H46,'Organizacijska i funkcijska str'!H90)</f>
        <v>378</v>
      </c>
      <c r="G120" s="84">
        <f>SUM('Organizacijska i funkcijska str'!I46,'Organizacijska i funkcijska str'!I90)</f>
        <v>0</v>
      </c>
      <c r="H120" s="84">
        <f>SUM('Organizacijska i funkcijska str'!J46,'Organizacijska i funkcijska str'!J90)</f>
        <v>0</v>
      </c>
      <c r="I120" s="84">
        <f>SUM('Organizacijska i funkcijska str'!K46,'Organizacijska i funkcijska str'!K90)</f>
        <v>0</v>
      </c>
      <c r="J120" s="123" t="e">
        <f t="shared" si="28"/>
        <v>#DIV/0!</v>
      </c>
      <c r="K120" s="81">
        <f t="shared" si="16"/>
        <v>18.9</v>
      </c>
      <c r="P120" s="64"/>
      <c r="Q120" s="64"/>
      <c r="R120" s="64"/>
      <c r="S120" s="64"/>
      <c r="T120" s="56"/>
      <c r="U120" s="56"/>
    </row>
    <row r="121" spans="1:21" s="22" customFormat="1" ht="11.25">
      <c r="A121" s="113">
        <v>3212</v>
      </c>
      <c r="B121" s="114" t="s">
        <v>367</v>
      </c>
      <c r="C121" s="84">
        <v>20052</v>
      </c>
      <c r="D121" s="84">
        <f>SUM('Organizacijska i funkcijska str'!F47,'Organizacijska i funkcijska str'!F91,'Organizacijska i funkcijska str'!F300,'Organizacijska i funkcijska str'!F561)</f>
        <v>68000</v>
      </c>
      <c r="E121" s="84">
        <f>SUM('Organizacijska i funkcijska str'!G47,'Organizacijska i funkcijska str'!G91,'Organizacijska i funkcijska str'!G300,'Organizacijska i funkcijska str'!G561)</f>
        <v>70000</v>
      </c>
      <c r="F121" s="84">
        <f>SUM('Organizacijska i funkcijska str'!H47,'Organizacijska i funkcijska str'!H91,'Organizacijska i funkcijska str'!H300,'Organizacijska i funkcijska str'!H561)</f>
        <v>58984</v>
      </c>
      <c r="G121" s="84">
        <f>SUM('Organizacijska i funkcijska str'!I47,'Organizacijska i funkcijska str'!I91,'Organizacijska i funkcijska str'!I300,'Organizacijska i funkcijska str'!I561)</f>
        <v>0</v>
      </c>
      <c r="H121" s="84">
        <f>SUM('Organizacijska i funkcijska str'!J47,'Organizacijska i funkcijska str'!J91,'Organizacijska i funkcijska str'!J300,'Organizacijska i funkcijska str'!J561)</f>
        <v>0</v>
      </c>
      <c r="I121" s="84">
        <f>SUM('Organizacijska i funkcijska str'!K47,'Organizacijska i funkcijska str'!K91,'Organizacijska i funkcijska str'!K300,'Organizacijska i funkcijska str'!K561)</f>
        <v>0</v>
      </c>
      <c r="J121" s="123">
        <f t="shared" si="28"/>
        <v>294.15519648912823</v>
      </c>
      <c r="K121" s="81">
        <f t="shared" si="16"/>
        <v>84.26285714285714</v>
      </c>
      <c r="P121" s="64"/>
      <c r="Q121" s="64"/>
      <c r="R121" s="64"/>
      <c r="S121" s="64"/>
      <c r="T121" s="56"/>
      <c r="U121" s="56"/>
    </row>
    <row r="122" spans="1:21" s="22" customFormat="1" ht="11.25">
      <c r="A122" s="113">
        <v>3213</v>
      </c>
      <c r="B122" s="114" t="s">
        <v>301</v>
      </c>
      <c r="C122" s="84">
        <v>4611</v>
      </c>
      <c r="D122" s="84">
        <f>SUM('Organizacijska i funkcijska str'!F48,'Organizacijska i funkcijska str'!F92)</f>
        <v>5000</v>
      </c>
      <c r="E122" s="84">
        <f>SUM('Organizacijska i funkcijska str'!G48,'Organizacijska i funkcijska str'!G92)</f>
        <v>0</v>
      </c>
      <c r="F122" s="84">
        <f>SUM('Organizacijska i funkcijska str'!H48,'Organizacijska i funkcijska str'!H92)</f>
        <v>0</v>
      </c>
      <c r="G122" s="84">
        <f>SUM('Organizacijska i funkcijska str'!I92)</f>
        <v>0</v>
      </c>
      <c r="H122" s="84">
        <f>SUM('Organizacijska i funkcijska str'!J92)</f>
        <v>0</v>
      </c>
      <c r="I122" s="84">
        <f>SUM('Organizacijska i funkcijska str'!K92)</f>
        <v>0</v>
      </c>
      <c r="J122" s="123">
        <f t="shared" si="28"/>
        <v>0</v>
      </c>
      <c r="K122" s="81" t="e">
        <f t="shared" si="16"/>
        <v>#DIV/0!</v>
      </c>
      <c r="P122" s="64"/>
      <c r="Q122" s="64"/>
      <c r="R122" s="64"/>
      <c r="S122" s="64"/>
      <c r="T122" s="56"/>
      <c r="U122" s="56"/>
    </row>
    <row r="123" spans="1:21" s="22" customFormat="1" ht="11.25">
      <c r="A123" s="113">
        <v>3214</v>
      </c>
      <c r="B123" s="114" t="s">
        <v>291</v>
      </c>
      <c r="C123" s="84"/>
      <c r="D123" s="84">
        <f>SUM('Organizacijska i funkcijska str'!F48,'Organizacijska i funkcijska str'!F93)</f>
        <v>500</v>
      </c>
      <c r="E123" s="84">
        <f>SUM('Organizacijska i funkcijska str'!H48,'Organizacijska i funkcijska str'!H93)</f>
        <v>0</v>
      </c>
      <c r="F123" s="84">
        <f>SUM('Organizacijska i funkcijska str'!H48,'Organizacijska i funkcijska str'!H93)</f>
        <v>0</v>
      </c>
      <c r="G123" s="84">
        <f>SUM('Organizacijska i funkcijska str'!I48,'Organizacijska i funkcijska str'!I93)</f>
        <v>0</v>
      </c>
      <c r="H123" s="84">
        <f>SUM('Organizacijska i funkcijska str'!J48,'Organizacijska i funkcijska str'!J93)</f>
        <v>0</v>
      </c>
      <c r="I123" s="84">
        <f>SUM('Organizacijska i funkcijska str'!K48,'Organizacijska i funkcijska str'!K93)</f>
        <v>0</v>
      </c>
      <c r="J123" s="123" t="e">
        <f t="shared" si="28"/>
        <v>#DIV/0!</v>
      </c>
      <c r="K123" s="81" t="e">
        <f t="shared" si="16"/>
        <v>#DIV/0!</v>
      </c>
      <c r="P123" s="64"/>
      <c r="Q123" s="64"/>
      <c r="R123" s="64"/>
      <c r="S123" s="64"/>
      <c r="T123" s="56"/>
      <c r="U123" s="56"/>
    </row>
    <row r="124" spans="1:21" s="19" customFormat="1" ht="11.25">
      <c r="A124" s="99">
        <v>322</v>
      </c>
      <c r="B124" s="100" t="s">
        <v>45</v>
      </c>
      <c r="C124" s="81">
        <f>SUM(C125:C129)</f>
        <v>188070</v>
      </c>
      <c r="D124" s="81">
        <f>SUM(D125:D129)</f>
        <v>332500</v>
      </c>
      <c r="E124" s="81">
        <f>SUM(E125:E129)</f>
        <v>300500</v>
      </c>
      <c r="F124" s="81">
        <f>SUM(F125:F129)</f>
        <v>228370.36</v>
      </c>
      <c r="G124" s="82">
        <f>SUM('Organizacijska i funkcijska str'!J49,'Organizacijska i funkcijska str'!J94,'Organizacijska i funkcijska str'!J132,'Organizacijska i funkcijska str'!J148,'Organizacijska i funkcijska str'!J245,'Organizacijska i funkcijska str'!J278,'Organizacijska i funkcijska str'!J301,'Organizacijska i funkcijska str'!J321,'Organizacijska i funkcijska str'!J346,'Organizacijska i funkcijska str'!J368,'Organizacijska i funkcijska str'!J464,'Organizacijska i funkcijska str'!J480,'Organizacijska i funkcijska str'!J511)</f>
        <v>0</v>
      </c>
      <c r="H124" s="82">
        <f>SUM('Organizacijska i funkcijska str'!K49,'Organizacijska i funkcijska str'!K94,'Organizacijska i funkcijska str'!K132,'Organizacijska i funkcijska str'!K148,'Organizacijska i funkcijska str'!K245,'Organizacijska i funkcijska str'!K278,'Organizacijska i funkcijska str'!K301,'Organizacijska i funkcijska str'!K321,'Organizacijska i funkcijska str'!K346,'Organizacijska i funkcijska str'!K368,'Organizacijska i funkcijska str'!K464,'Organizacijska i funkcijska str'!K480,'Organizacijska i funkcijska str'!K511)</f>
        <v>0</v>
      </c>
      <c r="I124" s="81">
        <f>SUM(I125:I129)</f>
        <v>0</v>
      </c>
      <c r="J124" s="108">
        <f t="shared" si="28"/>
        <v>121.42838304886479</v>
      </c>
      <c r="K124" s="81">
        <f t="shared" si="16"/>
        <v>75.99679201331114</v>
      </c>
      <c r="N124" s="51"/>
      <c r="O124" s="53"/>
      <c r="P124" s="53"/>
      <c r="Q124" s="53"/>
      <c r="R124" s="53"/>
      <c r="S124" s="52"/>
      <c r="T124" s="52"/>
      <c r="U124" s="52"/>
    </row>
    <row r="125" spans="1:21" s="22" customFormat="1" ht="11.25">
      <c r="A125" s="113">
        <v>3221</v>
      </c>
      <c r="B125" s="114" t="s">
        <v>368</v>
      </c>
      <c r="C125" s="83">
        <v>28397</v>
      </c>
      <c r="D125" s="83">
        <f>SUM('Organizacijska i funkcijska str'!F95,'Organizacijska i funkcijska str'!F133,'Organizacijska i funkcijska str'!F246,'Organizacijska i funkcijska str'!F481)</f>
        <v>42000</v>
      </c>
      <c r="E125" s="83">
        <f>SUM('Organizacijska i funkcijska str'!G95,'Organizacijska i funkcijska str'!G133,'Organizacijska i funkcijska str'!G246,'Organizacijska i funkcijska str'!G481)</f>
        <v>35000</v>
      </c>
      <c r="F125" s="83">
        <f>SUM('Organizacijska i funkcijska str'!H95,'Organizacijska i funkcijska str'!H133,'Organizacijska i funkcijska str'!H246,'Organizacijska i funkcijska str'!H481)</f>
        <v>27417</v>
      </c>
      <c r="G125" s="83">
        <f>SUM('Organizacijska i funkcijska str'!I95,'Organizacijska i funkcijska str'!I133,'Organizacijska i funkcijska str'!I246,'Organizacijska i funkcijska str'!I481)</f>
        <v>0</v>
      </c>
      <c r="H125" s="83">
        <f>SUM('Organizacijska i funkcijska str'!J95,'Organizacijska i funkcijska str'!J133,'Organizacijska i funkcijska str'!J246,'Organizacijska i funkcijska str'!J481)</f>
        <v>0</v>
      </c>
      <c r="I125" s="83">
        <f>SUM('Organizacijska i funkcijska str'!K95,'Organizacijska i funkcijska str'!K133,'Organizacijska i funkcijska str'!K246,'Organizacijska i funkcijska str'!K481)</f>
        <v>0</v>
      </c>
      <c r="J125" s="123">
        <f t="shared" si="28"/>
        <v>96.54893122512942</v>
      </c>
      <c r="K125" s="81">
        <f t="shared" si="16"/>
        <v>78.33428571428571</v>
      </c>
      <c r="N125" s="55"/>
      <c r="O125" s="64"/>
      <c r="P125" s="64"/>
      <c r="Q125" s="64"/>
      <c r="R125" s="64"/>
      <c r="S125" s="56"/>
      <c r="T125" s="56"/>
      <c r="U125" s="56"/>
    </row>
    <row r="126" spans="1:21" s="22" customFormat="1" ht="11.25">
      <c r="A126" s="113">
        <v>3223</v>
      </c>
      <c r="B126" s="114" t="s">
        <v>292</v>
      </c>
      <c r="C126" s="83">
        <v>134325</v>
      </c>
      <c r="D126" s="83">
        <f>SUM('Organizacijska i funkcijska str'!F50,'Organizacijska i funkcijska str'!F96,'Organizacijska i funkcijska str'!F149,'Organizacijska i funkcijska str'!F302,'Organizacijska i funkcijska str'!F322,'Organizacijska i funkcijska str'!F347,'Organizacijska i funkcijska str'!F512)</f>
        <v>175500</v>
      </c>
      <c r="E126" s="83">
        <f>SUM('Organizacijska i funkcijska str'!G50,'Organizacijska i funkcijska str'!G96,'Organizacijska i funkcijska str'!G149,'Organizacijska i funkcijska str'!G302,'Organizacijska i funkcijska str'!G322,'Organizacijska i funkcijska str'!G347,'Organizacijska i funkcijska str'!G512)</f>
        <v>174000</v>
      </c>
      <c r="F126" s="83">
        <f>SUM('Organizacijska i funkcijska str'!H50,'Organizacijska i funkcijska str'!H96,'Organizacijska i funkcijska str'!H149,'Organizacijska i funkcijska str'!H302,'Organizacijska i funkcijska str'!H322,'Organizacijska i funkcijska str'!H347,'Organizacijska i funkcijska str'!H512)</f>
        <v>151964.36</v>
      </c>
      <c r="G126" s="83">
        <f>SUM('Organizacijska i funkcijska str'!I50,'Organizacijska i funkcijska str'!I96,'Organizacijska i funkcijska str'!I149,'Organizacijska i funkcijska str'!I302,'Organizacijska i funkcijska str'!I322,'Organizacijska i funkcijska str'!I347,'Organizacijska i funkcijska str'!I512)</f>
        <v>0</v>
      </c>
      <c r="H126" s="83">
        <f>SUM('Organizacijska i funkcijska str'!J50,'Organizacijska i funkcijska str'!J96,'Organizacijska i funkcijska str'!J149,'Organizacijska i funkcijska str'!J302,'Organizacijska i funkcijska str'!J322,'Organizacijska i funkcijska str'!J347,'Organizacijska i funkcijska str'!J512)</f>
        <v>0</v>
      </c>
      <c r="I126" s="83">
        <f>SUM('Organizacijska i funkcijska str'!K50,'Organizacijska i funkcijska str'!K96,'Organizacijska i funkcijska str'!K149,'Organizacijska i funkcijska str'!K302,'Organizacijska i funkcijska str'!K322,'Organizacijska i funkcijska str'!K347,'Organizacijska i funkcijska str'!K512)</f>
        <v>0</v>
      </c>
      <c r="J126" s="123">
        <f t="shared" si="28"/>
        <v>113.13185185185183</v>
      </c>
      <c r="K126" s="81">
        <f t="shared" si="16"/>
        <v>87.33583908045976</v>
      </c>
      <c r="N126" s="55"/>
      <c r="O126" s="64"/>
      <c r="P126" s="64"/>
      <c r="Q126" s="64"/>
      <c r="R126" s="64"/>
      <c r="S126" s="56"/>
      <c r="T126" s="56"/>
      <c r="U126" s="56"/>
    </row>
    <row r="127" spans="1:21" s="22" customFormat="1" ht="11.25">
      <c r="A127" s="113">
        <v>3224</v>
      </c>
      <c r="B127" s="114" t="s">
        <v>369</v>
      </c>
      <c r="C127" s="83">
        <v>22148</v>
      </c>
      <c r="D127" s="83">
        <f>SUM('Organizacijska i funkcijska str'!F51,'Organizacijska i funkcijska str'!F97,'Organizacijska i funkcijska str'!F150,'Organizacijska i funkcijska str'!F279,'Organizacijska i funkcijska str'!F303,'Organizacijska i funkcijska str'!F323,'Organizacijska i funkcijska str'!F348,'Organizacijska i funkcijska str'!F369)</f>
        <v>79000</v>
      </c>
      <c r="E127" s="83">
        <f>SUM('Organizacijska i funkcijska str'!G51,'Organizacijska i funkcijska str'!G97,'Organizacijska i funkcijska str'!G150,'Organizacijska i funkcijska str'!G279,'Organizacijska i funkcijska str'!G303,'Organizacijska i funkcijska str'!G323,'Organizacijska i funkcijska str'!G348,'Organizacijska i funkcijska str'!G369)</f>
        <v>69500</v>
      </c>
      <c r="F127" s="83">
        <f>SUM('Organizacijska i funkcijska str'!H51,'Organizacijska i funkcijska str'!H97,'Organizacijska i funkcijska str'!H150,'Organizacijska i funkcijska str'!H279,'Organizacijska i funkcijska str'!H303,'Organizacijska i funkcijska str'!H323,'Organizacijska i funkcijska str'!H348,'Organizacijska i funkcijska str'!H369)</f>
        <v>45362</v>
      </c>
      <c r="G127" s="83">
        <f>SUM('Organizacijska i funkcijska str'!I51,'Organizacijska i funkcijska str'!I97,'Organizacijska i funkcijska str'!I150,'Organizacijska i funkcijska str'!I279,'Organizacijska i funkcijska str'!I303,'Organizacijska i funkcijska str'!I323,'Organizacijska i funkcijska str'!I348,'Organizacijska i funkcijska str'!I369)</f>
        <v>0</v>
      </c>
      <c r="H127" s="83">
        <f>SUM('Organizacijska i funkcijska str'!J51,'Organizacijska i funkcijska str'!J97,'Organizacijska i funkcijska str'!J150,'Organizacijska i funkcijska str'!J279,'Organizacijska i funkcijska str'!J303,'Organizacijska i funkcijska str'!J323,'Organizacijska i funkcijska str'!J348,'Organizacijska i funkcijska str'!J369)</f>
        <v>0</v>
      </c>
      <c r="I127" s="83">
        <f>SUM('Organizacijska i funkcijska str'!K51,'Organizacijska i funkcijska str'!K97,'Organizacijska i funkcijska str'!K150,'Organizacijska i funkcijska str'!K279,'Organizacijska i funkcijska str'!K303,'Organizacijska i funkcijska str'!K323,'Organizacijska i funkcijska str'!K348,'Organizacijska i funkcijska str'!K369)</f>
        <v>0</v>
      </c>
      <c r="J127" s="123">
        <f t="shared" si="28"/>
        <v>204.81307567274695</v>
      </c>
      <c r="K127" s="81">
        <f t="shared" si="16"/>
        <v>65.26906474820144</v>
      </c>
      <c r="N127" s="55"/>
      <c r="O127" s="64"/>
      <c r="P127" s="64"/>
      <c r="Q127" s="64"/>
      <c r="R127" s="64"/>
      <c r="S127" s="56"/>
      <c r="T127" s="56"/>
      <c r="U127" s="56"/>
    </row>
    <row r="128" spans="1:21" s="22" customFormat="1" ht="11.25">
      <c r="A128" s="113">
        <v>3225</v>
      </c>
      <c r="B128" s="114" t="s">
        <v>370</v>
      </c>
      <c r="C128" s="83">
        <v>3200</v>
      </c>
      <c r="D128" s="83">
        <f>SUM('Organizacijska i funkcijska str'!F52,'Organizacijska i funkcijska str'!F98,'Organizacijska i funkcijska str'!F151,'Organizacijska i funkcijska str'!F304,'Organizacijska i funkcijska str'!F465)</f>
        <v>35000</v>
      </c>
      <c r="E128" s="83">
        <f>SUM('Organizacijska i funkcijska str'!G52,'Organizacijska i funkcijska str'!G98,'Organizacijska i funkcijska str'!G151,'Organizacijska i funkcijska str'!G304,'Organizacijska i funkcijska str'!G465)</f>
        <v>22000</v>
      </c>
      <c r="F128" s="83">
        <f>SUM('Organizacijska i funkcijska str'!H52,'Organizacijska i funkcijska str'!H98,'Organizacijska i funkcijska str'!H151,'Organizacijska i funkcijska str'!H304,'Organizacijska i funkcijska str'!H465)</f>
        <v>3627</v>
      </c>
      <c r="G128" s="83">
        <f>SUM('Organizacijska i funkcijska str'!J52,'Organizacijska i funkcijska str'!J98,'Organizacijska i funkcijska str'!J304,'Organizacijska i funkcijska str'!J465)</f>
        <v>0</v>
      </c>
      <c r="H128" s="83">
        <f>SUM('Organizacijska i funkcijska str'!K52,'Organizacijska i funkcijska str'!K98,'Organizacijska i funkcijska str'!K304,'Organizacijska i funkcijska str'!K465)</f>
        <v>0</v>
      </c>
      <c r="I128" s="83">
        <f>SUM('Organizacijska i funkcijska str'!L52,'Organizacijska i funkcijska str'!L98,'Organizacijska i funkcijska str'!L304,'Organizacijska i funkcijska str'!L465)</f>
        <v>0</v>
      </c>
      <c r="J128" s="123">
        <f t="shared" si="28"/>
        <v>113.34375000000001</v>
      </c>
      <c r="K128" s="81">
        <f t="shared" si="16"/>
        <v>16.486363636363635</v>
      </c>
      <c r="N128" s="55"/>
      <c r="O128" s="64"/>
      <c r="P128" s="64"/>
      <c r="Q128" s="64"/>
      <c r="R128" s="64"/>
      <c r="S128" s="56"/>
      <c r="T128" s="56"/>
      <c r="U128" s="56"/>
    </row>
    <row r="129" spans="1:21" s="22" customFormat="1" ht="11.25">
      <c r="A129" s="113">
        <v>3227</v>
      </c>
      <c r="B129" s="114" t="s">
        <v>304</v>
      </c>
      <c r="C129" s="83"/>
      <c r="D129" s="83">
        <f>SUM('Organizacijska i funkcijska str'!F99)</f>
        <v>1000</v>
      </c>
      <c r="E129" s="83">
        <f>SUM('Organizacijska i funkcijska str'!G99)</f>
        <v>0</v>
      </c>
      <c r="F129" s="83">
        <f>SUM('Organizacijska i funkcijska str'!H99)</f>
        <v>0</v>
      </c>
      <c r="G129" s="128">
        <f>SUM('Organizacijska i funkcijska str'!J99)</f>
        <v>0</v>
      </c>
      <c r="H129" s="128">
        <f>SUM('Organizacijska i funkcijska str'!K99)</f>
        <v>0</v>
      </c>
      <c r="I129" s="83">
        <f>SUM('Organizacijska i funkcijska str'!L99)</f>
        <v>0</v>
      </c>
      <c r="J129" s="108" t="e">
        <f t="shared" si="28"/>
        <v>#DIV/0!</v>
      </c>
      <c r="K129" s="81" t="e">
        <f t="shared" si="16"/>
        <v>#DIV/0!</v>
      </c>
      <c r="N129" s="55"/>
      <c r="O129" s="64"/>
      <c r="P129" s="64"/>
      <c r="Q129" s="64"/>
      <c r="R129" s="64"/>
      <c r="S129" s="56"/>
      <c r="T129" s="56"/>
      <c r="U129" s="56"/>
    </row>
    <row r="130" spans="1:22" s="19" customFormat="1" ht="11.25">
      <c r="A130" s="99">
        <v>323</v>
      </c>
      <c r="B130" s="100" t="s">
        <v>41</v>
      </c>
      <c r="C130" s="81">
        <f>SUM(C131:C139)</f>
        <v>1323260</v>
      </c>
      <c r="D130" s="81">
        <f>SUM(D131:D139)</f>
        <v>1523100</v>
      </c>
      <c r="E130" s="81">
        <f>SUM(E131:E139)</f>
        <v>1242600</v>
      </c>
      <c r="F130" s="81">
        <f>SUM(F131:F139)</f>
        <v>1072294.41</v>
      </c>
      <c r="G130" s="82">
        <f>SUM('Organizacijska i funkcijska str'!J19,'Organizacijska i funkcijska str'!J53,'Organizacijska i funkcijska str'!J100,'Organizacijska i funkcijska str'!J134,'Organizacijska i funkcijska str'!J152,'Organizacijska i funkcijska str'!J190,'Organizacijska i funkcijska str'!J215,'Organizacijska i funkcijska str'!J247,'Organizacijska i funkcijska str'!J280,'Organizacijska i funkcijska str'!J305,'Organizacijska i funkcijska str'!J324,'Organizacijska i funkcijska str'!J337,'Organizacijska i funkcijska str'!J349,'Organizacijska i funkcijska str'!J370,'Organizacijska i funkcijska str'!J380,'Organizacijska i funkcijska str'!J387,'Organizacijska i funkcijska str'!J466,'Organizacijska i funkcijska str'!J482,'Organizacijska i funkcijska str'!J513)</f>
        <v>0</v>
      </c>
      <c r="H130" s="82">
        <f>SUM('Organizacijska i funkcijska str'!K19,'Organizacijska i funkcijska str'!K53,'Organizacijska i funkcijska str'!K100,'Organizacijska i funkcijska str'!K134,'Organizacijska i funkcijska str'!K152,'Organizacijska i funkcijska str'!K190,'Organizacijska i funkcijska str'!K215,'Organizacijska i funkcijska str'!K247,'Organizacijska i funkcijska str'!K280,'Organizacijska i funkcijska str'!K305,'Organizacijska i funkcijska str'!K324,'Organizacijska i funkcijska str'!K337,'Organizacijska i funkcijska str'!K349,'Organizacijska i funkcijska str'!K370,'Organizacijska i funkcijska str'!K380,'Organizacijska i funkcijska str'!K387,'Organizacijska i funkcijska str'!K466,'Organizacijska i funkcijska str'!K482,'Organizacijska i funkcijska str'!K513)</f>
        <v>0</v>
      </c>
      <c r="I130" s="81">
        <f>SUM(I131:I139)</f>
        <v>0</v>
      </c>
      <c r="J130" s="108">
        <f t="shared" si="28"/>
        <v>81.0342948475734</v>
      </c>
      <c r="K130" s="81">
        <f t="shared" si="16"/>
        <v>86.29441574118782</v>
      </c>
      <c r="N130" s="53"/>
      <c r="O130" s="53"/>
      <c r="P130" s="53"/>
      <c r="Q130" s="53"/>
      <c r="R130" s="53"/>
      <c r="S130" s="53"/>
      <c r="T130" s="53"/>
      <c r="U130" s="54"/>
      <c r="V130" s="47"/>
    </row>
    <row r="131" spans="1:22" s="22" customFormat="1" ht="11.25">
      <c r="A131" s="113">
        <v>3231</v>
      </c>
      <c r="B131" s="114" t="s">
        <v>294</v>
      </c>
      <c r="C131" s="84">
        <v>31413</v>
      </c>
      <c r="D131" s="84">
        <f>SUM('Organizacijska i funkcijska str'!F54,'Organizacijska i funkcijska str'!F101,'Organizacijska i funkcijska str'!F135,'Organizacijska i funkcijska str'!F514)</f>
        <v>35000</v>
      </c>
      <c r="E131" s="84">
        <f>SUM('Organizacijska i funkcijska str'!G54,'Organizacijska i funkcijska str'!G101,'Organizacijska i funkcijska str'!G135,'Organizacijska i funkcijska str'!G514)</f>
        <v>35000</v>
      </c>
      <c r="F131" s="84">
        <f>SUM('Organizacijska i funkcijska str'!H54,'Organizacijska i funkcijska str'!H101,'Organizacijska i funkcijska str'!H135,'Organizacijska i funkcijska str'!H514)</f>
        <v>30312</v>
      </c>
      <c r="G131" s="127">
        <f>SUM('Organizacijska i funkcijska str'!J54,'Organizacijska i funkcijska str'!J101,'Organizacijska i funkcijska str'!J135,'Organizacijska i funkcijska str'!J514)</f>
        <v>0</v>
      </c>
      <c r="H131" s="127">
        <f>SUM('Organizacijska i funkcijska str'!K54,'Organizacijska i funkcijska str'!K101,'Organizacijska i funkcijska str'!K135,'Organizacijska i funkcijska str'!K514)</f>
        <v>0</v>
      </c>
      <c r="I131" s="84">
        <f>SUM('Organizacijska i funkcijska str'!L54,'Organizacijska i funkcijska str'!L101,'Organizacijska i funkcijska str'!L135,'Organizacijska i funkcijska str'!L514)</f>
        <v>0</v>
      </c>
      <c r="J131" s="123">
        <f t="shared" si="28"/>
        <v>96.49508165409225</v>
      </c>
      <c r="K131" s="81">
        <f t="shared" si="16"/>
        <v>86.60571428571428</v>
      </c>
      <c r="N131" s="64"/>
      <c r="O131" s="64"/>
      <c r="P131" s="64"/>
      <c r="Q131" s="64"/>
      <c r="R131" s="64"/>
      <c r="S131" s="64"/>
      <c r="T131" s="64"/>
      <c r="U131" s="65"/>
      <c r="V131" s="44"/>
    </row>
    <row r="132" spans="1:22" s="22" customFormat="1" ht="11.25">
      <c r="A132" s="113">
        <v>3232</v>
      </c>
      <c r="B132" s="114" t="s">
        <v>318</v>
      </c>
      <c r="C132" s="84">
        <v>735192</v>
      </c>
      <c r="D132" s="84">
        <f>SUM('Organizacijska i funkcijska str'!F55,'Organizacijska i funkcijska str'!F102,'Organizacijska i funkcijska str'!F153,'Organizacijska i funkcijska str'!F281,'Organizacijska i funkcijska str'!F306,'Organizacijska i funkcijska str'!F325,'Organizacijska i funkcijska str'!F327,'Organizacijska i funkcijska str'!F338,'Organizacijska i funkcijska str'!F350,'Organizacijska i funkcijska str'!F371,'Organizacijska i funkcijska str'!F381,'Organizacijska i funkcijska str'!F388)</f>
        <v>745100</v>
      </c>
      <c r="E132" s="84">
        <f>SUM('Organizacijska i funkcijska str'!G55,'Organizacijska i funkcijska str'!G102,'Organizacijska i funkcijska str'!G153,'Organizacijska i funkcijska str'!G281,'Organizacijska i funkcijska str'!G306,'Organizacijska i funkcijska str'!G325,'Organizacijska i funkcijska str'!G327,'Organizacijska i funkcijska str'!G338,'Organizacijska i funkcijska str'!G350,'Organizacijska i funkcijska str'!G371,'Organizacijska i funkcijska str'!G381,'Organizacijska i funkcijska str'!G388)</f>
        <v>478100</v>
      </c>
      <c r="F132" s="84">
        <f>SUM('Organizacijska i funkcijska str'!H55,'Organizacijska i funkcijska str'!H102,'Organizacijska i funkcijska str'!H153,'Organizacijska i funkcijska str'!H281,'Organizacijska i funkcijska str'!H306,'Organizacijska i funkcijska str'!H325,'Organizacijska i funkcijska str'!H327,'Organizacijska i funkcijska str'!H338,'Organizacijska i funkcijska str'!H350,'Organizacijska i funkcijska str'!H371,'Organizacijska i funkcijska str'!H381,'Organizacijska i funkcijska str'!H388)</f>
        <v>356226.45</v>
      </c>
      <c r="G132" s="127">
        <f>SUM('Organizacijska i funkcijska str'!J55,'Organizacijska i funkcijska str'!J102,'Organizacijska i funkcijska str'!J153,'Organizacijska i funkcijska str'!J281,'Organizacijska i funkcijska str'!J306,'Organizacijska i funkcijska str'!J325,'Organizacijska i funkcijska str'!J327,'Organizacijska i funkcijska str'!J338,'Organizacijska i funkcijska str'!J350,'Organizacijska i funkcijska str'!J371,'Organizacijska i funkcijska str'!J381,'Organizacijska i funkcijska str'!J388)</f>
        <v>0</v>
      </c>
      <c r="H132" s="127">
        <f>SUM('Organizacijska i funkcijska str'!K55,'Organizacijska i funkcijska str'!K102,'Organizacijska i funkcijska str'!K153,'Organizacijska i funkcijska str'!K281,'Organizacijska i funkcijska str'!K306,'Organizacijska i funkcijska str'!K325,'Organizacijska i funkcijska str'!K327,'Organizacijska i funkcijska str'!K338,'Organizacijska i funkcijska str'!K350,'Organizacijska i funkcijska str'!K371,'Organizacijska i funkcijska str'!K381,'Organizacijska i funkcijska str'!K388)</f>
        <v>0</v>
      </c>
      <c r="I132" s="84">
        <f>SUM('Organizacijska i funkcijska str'!L55,'Organizacijska i funkcijska str'!L102,'Organizacijska i funkcijska str'!L153,'Organizacijska i funkcijska str'!L281,'Organizacijska i funkcijska str'!L306,'Organizacijska i funkcijska str'!L325,'Organizacijska i funkcijska str'!L327,'Organizacijska i funkcijska str'!L338,'Organizacijska i funkcijska str'!L350,'Organizacijska i funkcijska str'!L371,'Organizacijska i funkcijska str'!L381,'Organizacijska i funkcijska str'!L388)</f>
        <v>0</v>
      </c>
      <c r="J132" s="123">
        <f t="shared" si="28"/>
        <v>48.45352642575001</v>
      </c>
      <c r="K132" s="81">
        <f t="shared" si="16"/>
        <v>74.50877431499686</v>
      </c>
      <c r="N132" s="64"/>
      <c r="O132" s="64"/>
      <c r="P132" s="64"/>
      <c r="Q132" s="64"/>
      <c r="R132" s="64"/>
      <c r="S132" s="64"/>
      <c r="T132" s="64"/>
      <c r="U132" s="65"/>
      <c r="V132" s="44"/>
    </row>
    <row r="133" spans="1:22" s="22" customFormat="1" ht="11.25">
      <c r="A133" s="113">
        <v>3233</v>
      </c>
      <c r="B133" s="114" t="s">
        <v>283</v>
      </c>
      <c r="C133" s="84">
        <v>100035</v>
      </c>
      <c r="D133" s="84">
        <f>SUM('Organizacijska i funkcijska str'!F20,'Organizacijska i funkcijska str'!F103,'Organizacijska i funkcijska str'!F136,'Organizacijska i funkcijska str'!F248,'Organizacijska i funkcijska str'!F515)</f>
        <v>95000</v>
      </c>
      <c r="E133" s="84">
        <f>SUM('Organizacijska i funkcijska str'!G20,'Organizacijska i funkcijska str'!G103,'Organizacijska i funkcijska str'!G136,'Organizacijska i funkcijska str'!G248,'Organizacijska i funkcijska str'!G515)</f>
        <v>90000</v>
      </c>
      <c r="F133" s="84">
        <f>SUM('Organizacijska i funkcijska str'!H20,'Organizacijska i funkcijska str'!H103,'Organizacijska i funkcijska str'!H136,'Organizacijska i funkcijska str'!H248,'Organizacijska i funkcijska str'!H515)</f>
        <v>83627</v>
      </c>
      <c r="G133" s="127">
        <f>SUM('Organizacijska i funkcijska str'!J20,'Organizacijska i funkcijska str'!J103,'Organizacijska i funkcijska str'!J136,'Organizacijska i funkcijska str'!J248,'Organizacijska i funkcijska str'!J515)</f>
        <v>0</v>
      </c>
      <c r="H133" s="127">
        <f>SUM('Organizacijska i funkcijska str'!K20,'Organizacijska i funkcijska str'!K103,'Organizacijska i funkcijska str'!K136,'Organizacijska i funkcijska str'!K248,'Organizacijska i funkcijska str'!K515)</f>
        <v>0</v>
      </c>
      <c r="I133" s="84">
        <f>SUM('Organizacijska i funkcijska str'!L20,'Organizacijska i funkcijska str'!L103,'Organizacijska i funkcijska str'!L136,'Organizacijska i funkcijska str'!L248,'Organizacijska i funkcijska str'!L515)</f>
        <v>0</v>
      </c>
      <c r="J133" s="123">
        <f t="shared" si="28"/>
        <v>83.59774079072325</v>
      </c>
      <c r="K133" s="81">
        <f t="shared" si="16"/>
        <v>92.91888888888889</v>
      </c>
      <c r="N133" s="64"/>
      <c r="O133" s="64"/>
      <c r="P133" s="64"/>
      <c r="Q133" s="64"/>
      <c r="R133" s="64"/>
      <c r="S133" s="64"/>
      <c r="T133" s="64"/>
      <c r="U133" s="65"/>
      <c r="V133" s="44"/>
    </row>
    <row r="134" spans="1:22" s="22" customFormat="1" ht="11.25">
      <c r="A134" s="113">
        <v>3234</v>
      </c>
      <c r="B134" s="114" t="s">
        <v>305</v>
      </c>
      <c r="C134" s="84">
        <v>70138</v>
      </c>
      <c r="D134" s="84">
        <f>SUM('Organizacijska i funkcijska str'!F104,'Organizacijska i funkcijska str'!F154,'Organizacijska i funkcijska str'!F339,'Organizacijska i funkcijska str'!F351,'Organizacijska i funkcijska str'!F467,'Organizacijska i funkcijska str'!F483)</f>
        <v>91000</v>
      </c>
      <c r="E134" s="84">
        <f>SUM('Organizacijska i funkcijska str'!G104,'Organizacijska i funkcijska str'!G154,'Organizacijska i funkcijska str'!G339,'Organizacijska i funkcijska str'!G351,'Organizacijska i funkcijska str'!G467,'Organizacijska i funkcijska str'!G483)</f>
        <v>88000</v>
      </c>
      <c r="F134" s="84">
        <f>SUM('Organizacijska i funkcijska str'!H104,'Organizacijska i funkcijska str'!H154,'Organizacijska i funkcijska str'!H339,'Organizacijska i funkcijska str'!H351,'Organizacijska i funkcijska str'!H467,'Organizacijska i funkcijska str'!H483)</f>
        <v>69961.97</v>
      </c>
      <c r="G134" s="127">
        <f>SUM('Organizacijska i funkcijska str'!J104,'Organizacijska i funkcijska str'!J154,'Organizacijska i funkcijska str'!J339,'Organizacijska i funkcijska str'!J351,'Organizacijska i funkcijska str'!J467,'Organizacijska i funkcijska str'!J483)</f>
        <v>0</v>
      </c>
      <c r="H134" s="127">
        <f>SUM('Organizacijska i funkcijska str'!K104,'Organizacijska i funkcijska str'!K154,'Organizacijska i funkcijska str'!K339,'Organizacijska i funkcijska str'!K351,'Organizacijska i funkcijska str'!K467,'Organizacijska i funkcijska str'!K483)</f>
        <v>0</v>
      </c>
      <c r="I134" s="84">
        <f>SUM('Organizacijska i funkcijska str'!L104,'Organizacijska i funkcijska str'!L154,'Organizacijska i funkcijska str'!L339,'Organizacijska i funkcijska str'!L351,'Organizacijska i funkcijska str'!L467,'Organizacijska i funkcijska str'!L483)</f>
        <v>0</v>
      </c>
      <c r="J134" s="123">
        <f t="shared" si="28"/>
        <v>99.74902335395934</v>
      </c>
      <c r="K134" s="81">
        <f t="shared" si="16"/>
        <v>79.50223863636364</v>
      </c>
      <c r="N134" s="64"/>
      <c r="O134" s="64"/>
      <c r="P134" s="64"/>
      <c r="Q134" s="64"/>
      <c r="R134" s="64"/>
      <c r="S134" s="64"/>
      <c r="T134" s="64"/>
      <c r="U134" s="65"/>
      <c r="V134" s="44"/>
    </row>
    <row r="135" spans="1:22" s="22" customFormat="1" ht="11.25">
      <c r="A135" s="113">
        <v>3235</v>
      </c>
      <c r="B135" s="114" t="s">
        <v>306</v>
      </c>
      <c r="C135" s="84">
        <v>25540</v>
      </c>
      <c r="D135" s="84">
        <f>SUM('Organizacijska i funkcijska str'!F105,'Organizacijska i funkcijska str'!F249,'Organizacijska i funkcijska str'!F307,'Organizacijska i funkcijska str'!F326)</f>
        <v>20000</v>
      </c>
      <c r="E135" s="84">
        <f>SUM('Organizacijska i funkcijska str'!G105,'Organizacijska i funkcijska str'!G249,'Organizacijska i funkcijska str'!G307,'Organizacijska i funkcijska str'!G326)</f>
        <v>37500</v>
      </c>
      <c r="F135" s="84">
        <f>SUM('Organizacijska i funkcijska str'!H105,'Organizacijska i funkcijska str'!H249,'Organizacijska i funkcijska str'!H307,'Organizacijska i funkcijska str'!H326)</f>
        <v>34399.6</v>
      </c>
      <c r="G135" s="84">
        <f>SUM('Organizacijska i funkcijska str'!J105,'Organizacijska i funkcijska str'!J249,'Organizacijska i funkcijska str'!J307,'Organizacijska i funkcijska str'!J326)</f>
        <v>0</v>
      </c>
      <c r="H135" s="84">
        <f>SUM('Organizacijska i funkcijska str'!K105,'Organizacijska i funkcijska str'!K249,'Organizacijska i funkcijska str'!K307,'Organizacijska i funkcijska str'!K326)</f>
        <v>0</v>
      </c>
      <c r="I135" s="84">
        <f>SUM('Organizacijska i funkcijska str'!L105,'Organizacijska i funkcijska str'!L249,'Organizacijska i funkcijska str'!L307,'Organizacijska i funkcijska str'!L326)</f>
        <v>0</v>
      </c>
      <c r="J135" s="123">
        <f t="shared" si="28"/>
        <v>134.6891151135474</v>
      </c>
      <c r="K135" s="81">
        <f t="shared" si="16"/>
        <v>91.73226666666666</v>
      </c>
      <c r="N135" s="64"/>
      <c r="O135" s="64"/>
      <c r="P135" s="64"/>
      <c r="Q135" s="64"/>
      <c r="R135" s="64"/>
      <c r="S135" s="64"/>
      <c r="T135" s="64"/>
      <c r="U135" s="65"/>
      <c r="V135" s="44"/>
    </row>
    <row r="136" spans="1:22" s="22" customFormat="1" ht="11.25">
      <c r="A136" s="113">
        <v>3236</v>
      </c>
      <c r="B136" s="114" t="s">
        <v>396</v>
      </c>
      <c r="C136" s="84">
        <v>38369</v>
      </c>
      <c r="D136" s="84">
        <f>SUM('Organizacijska i funkcijska str'!F106,'Organizacijska i funkcijska str'!F282,'Organizacijska i funkcijska str'!F373,'Organizacijska i funkcijska str'!F589)</f>
        <v>67000</v>
      </c>
      <c r="E136" s="84">
        <f>SUM('Organizacijska i funkcijska str'!G106,'Organizacijska i funkcijska str'!G282,'Organizacijska i funkcijska str'!G373,'Organizacijska i funkcijska str'!G589)</f>
        <v>57000</v>
      </c>
      <c r="F136" s="84">
        <f>SUM('Organizacijska i funkcijska str'!H106,'Organizacijska i funkcijska str'!H282,'Organizacijska i funkcijska str'!H373,'Organizacijska i funkcijska str'!H589)</f>
        <v>53508.75</v>
      </c>
      <c r="G136" s="127"/>
      <c r="H136" s="127"/>
      <c r="I136" s="84">
        <f>SUM('Organizacijska i funkcijska str'!L106,'Organizacijska i funkcijska str'!L282,'Organizacijska i funkcijska str'!L373,'Organizacijska i funkcijska str'!L589)</f>
        <v>0</v>
      </c>
      <c r="J136" s="123">
        <f t="shared" si="28"/>
        <v>139.4582866376502</v>
      </c>
      <c r="K136" s="81">
        <f t="shared" si="16"/>
        <v>93.875</v>
      </c>
      <c r="N136" s="64"/>
      <c r="O136" s="64"/>
      <c r="P136" s="64"/>
      <c r="Q136" s="64"/>
      <c r="R136" s="64"/>
      <c r="S136" s="64"/>
      <c r="T136" s="64"/>
      <c r="U136" s="65"/>
      <c r="V136" s="44"/>
    </row>
    <row r="137" spans="1:22" s="22" customFormat="1" ht="11.25">
      <c r="A137" s="113">
        <v>3237</v>
      </c>
      <c r="B137" s="114" t="s">
        <v>307</v>
      </c>
      <c r="C137" s="84">
        <v>295677</v>
      </c>
      <c r="D137" s="84">
        <f>SUM('Organizacijska i funkcijska str'!F107,'Organizacijska i funkcijska str'!F137,'Organizacijska i funkcijska str'!F191,'Organizacijska i funkcijska str'!F155,'Organizacijska i funkcijska str'!F216,'Organizacijska i funkcijska str'!F250,'Organizacijska i funkcijska str'!F352,'Organizacijska i funkcijska str'!F372)</f>
        <v>353000</v>
      </c>
      <c r="E137" s="84">
        <f>SUM('Organizacijska i funkcijska str'!G107,'Organizacijska i funkcijska str'!G137,'Organizacijska i funkcijska str'!G191,'Organizacijska i funkcijska str'!G155,'Organizacijska i funkcijska str'!G216,'Organizacijska i funkcijska str'!G250,'Organizacijska i funkcijska str'!G352,'Organizacijska i funkcijska str'!G372)</f>
        <v>345000</v>
      </c>
      <c r="F137" s="84">
        <f>SUM('Organizacijska i funkcijska str'!H107,'Organizacijska i funkcijska str'!H137,'Organizacijska i funkcijska str'!H191,'Organizacijska i funkcijska str'!H155,'Organizacijska i funkcijska str'!H216,'Organizacijska i funkcijska str'!H250,'Organizacijska i funkcijska str'!H352,'Organizacijska i funkcijska str'!H372)</f>
        <v>341020</v>
      </c>
      <c r="G137" s="127">
        <f>SUM('Organizacijska i funkcijska str'!J107,'Organizacijska i funkcijska str'!J137,'Organizacijska i funkcijska str'!J191,'Organizacijska i funkcijska str'!J216,'Organizacijska i funkcijska str'!J250,'Organizacijska i funkcijska str'!J282,'Organizacijska i funkcijska str'!J352,'Organizacijska i funkcijska str'!J372)</f>
        <v>0</v>
      </c>
      <c r="H137" s="127">
        <f>SUM('Organizacijska i funkcijska str'!K107,'Organizacijska i funkcijska str'!K137,'Organizacijska i funkcijska str'!K191,'Organizacijska i funkcijska str'!K216,'Organizacijska i funkcijska str'!K250,'Organizacijska i funkcijska str'!K282,'Organizacijska i funkcijska str'!K352,'Organizacijska i funkcijska str'!K372)</f>
        <v>0</v>
      </c>
      <c r="I137" s="84">
        <f>SUM('Organizacijska i funkcijska str'!L107,'Organizacijska i funkcijska str'!L137,'Organizacijska i funkcijska str'!L191,'Organizacijska i funkcijska str'!L155,'Organizacijska i funkcijska str'!L216,'Organizacijska i funkcijska str'!L250,'Organizacijska i funkcijska str'!L352,'Organizacijska i funkcijska str'!L372)</f>
        <v>0</v>
      </c>
      <c r="J137" s="123">
        <f t="shared" si="28"/>
        <v>115.3353152257362</v>
      </c>
      <c r="K137" s="81">
        <f t="shared" si="16"/>
        <v>98.84637681159421</v>
      </c>
      <c r="N137" s="64"/>
      <c r="O137" s="64"/>
      <c r="P137" s="64"/>
      <c r="Q137" s="64"/>
      <c r="R137" s="64"/>
      <c r="S137" s="64"/>
      <c r="T137" s="64"/>
      <c r="U137" s="65"/>
      <c r="V137" s="44"/>
    </row>
    <row r="138" spans="1:22" s="22" customFormat="1" ht="11.25">
      <c r="A138" s="113">
        <v>3238</v>
      </c>
      <c r="B138" s="114" t="s">
        <v>317</v>
      </c>
      <c r="C138" s="84">
        <v>20562</v>
      </c>
      <c r="D138" s="84">
        <f>SUM('Organizacijska i funkcijska str'!F108,'Organizacijska i funkcijska str'!F138)</f>
        <v>23000</v>
      </c>
      <c r="E138" s="84">
        <f>SUM('Organizacijska i funkcijska str'!G108,'Organizacijska i funkcijska str'!G138)</f>
        <v>23000</v>
      </c>
      <c r="F138" s="84">
        <f>SUM('Organizacijska i funkcijska str'!H108,'Organizacijska i funkcijska str'!H138)</f>
        <v>21261</v>
      </c>
      <c r="G138" s="127"/>
      <c r="H138" s="127"/>
      <c r="I138" s="84">
        <f>SUM('Organizacijska i funkcijska str'!L108,'Organizacijska i funkcijska str'!L138)</f>
        <v>0</v>
      </c>
      <c r="J138" s="123">
        <f t="shared" si="28"/>
        <v>103.39947475926465</v>
      </c>
      <c r="K138" s="81">
        <f t="shared" si="16"/>
        <v>92.43913043478261</v>
      </c>
      <c r="N138" s="64"/>
      <c r="O138" s="64"/>
      <c r="P138" s="64"/>
      <c r="Q138" s="64"/>
      <c r="R138" s="64"/>
      <c r="S138" s="64"/>
      <c r="T138" s="64"/>
      <c r="U138" s="65"/>
      <c r="V138" s="44"/>
    </row>
    <row r="139" spans="1:22" s="22" customFormat="1" ht="11.25">
      <c r="A139" s="113">
        <v>3239</v>
      </c>
      <c r="B139" s="114" t="s">
        <v>308</v>
      </c>
      <c r="C139" s="84">
        <v>6334</v>
      </c>
      <c r="D139" s="84">
        <f>SUM('Organizacijska i funkcijska str'!F21,'Organizacijska i funkcijska str'!F56,'Organizacijska i funkcijska str'!F109,'Organizacijska i funkcijska str'!F308,'Organizacijska i funkcijska str'!F251)</f>
        <v>94000</v>
      </c>
      <c r="E139" s="84">
        <f>SUM('Organizacijska i funkcijska str'!G21,'Organizacijska i funkcijska str'!G56,'Organizacijska i funkcijska str'!G109,'Organizacijska i funkcijska str'!G308,'Organizacijska i funkcijska str'!G251)</f>
        <v>89000</v>
      </c>
      <c r="F139" s="84">
        <f>SUM('Organizacijska i funkcijska str'!H21,'Organizacijska i funkcijska str'!H56,'Organizacijska i funkcijska str'!H109,'Organizacijska i funkcijska str'!H308,'Organizacijska i funkcijska str'!H251)</f>
        <v>81977.64</v>
      </c>
      <c r="G139" s="84">
        <f>SUM('Organizacijska i funkcijska str'!J21,'Organizacijska i funkcijska str'!J56,'Organizacijska i funkcijska str'!J109,'Organizacijska i funkcijska str'!J308,'Organizacijska i funkcijska str'!J251)</f>
        <v>0</v>
      </c>
      <c r="H139" s="84">
        <f>SUM('Organizacijska i funkcijska str'!K21,'Organizacijska i funkcijska str'!K56,'Organizacijska i funkcijska str'!K109,'Organizacijska i funkcijska str'!K308,'Organizacijska i funkcijska str'!K251)</f>
        <v>0</v>
      </c>
      <c r="I139" s="84">
        <f>SUM('Organizacijska i funkcijska str'!L21,'Organizacijska i funkcijska str'!L56,'Organizacijska i funkcijska str'!L109,'Organizacijska i funkcijska str'!L308,'Organizacijska i funkcijska str'!L251)</f>
        <v>0</v>
      </c>
      <c r="J139" s="123">
        <f t="shared" si="28"/>
        <v>1294.2475528891696</v>
      </c>
      <c r="K139" s="81">
        <f t="shared" si="16"/>
        <v>92.10970786516855</v>
      </c>
      <c r="N139" s="64"/>
      <c r="O139" s="64"/>
      <c r="P139" s="64"/>
      <c r="Q139" s="64"/>
      <c r="R139" s="64"/>
      <c r="S139" s="64"/>
      <c r="T139" s="64"/>
      <c r="U139" s="65"/>
      <c r="V139" s="44"/>
    </row>
    <row r="140" spans="1:21" s="19" customFormat="1" ht="11.25">
      <c r="A140" s="99">
        <v>324</v>
      </c>
      <c r="B140" s="100" t="s">
        <v>210</v>
      </c>
      <c r="C140" s="82">
        <f>SUM(C141)</f>
        <v>12509</v>
      </c>
      <c r="D140" s="82">
        <f>SUM(D141)</f>
        <v>15000</v>
      </c>
      <c r="E140" s="81">
        <f>SUM(E141)</f>
        <v>15000</v>
      </c>
      <c r="F140" s="81">
        <f>SUM(F141)</f>
        <v>12807</v>
      </c>
      <c r="G140" s="82">
        <f>SUM('Organizacijska i funkcijska str'!J110)</f>
        <v>0</v>
      </c>
      <c r="H140" s="82">
        <f>SUM('Organizacijska i funkcijska str'!K110)</f>
        <v>0</v>
      </c>
      <c r="I140" s="81">
        <f>SUM(I141)</f>
        <v>0</v>
      </c>
      <c r="J140" s="108">
        <f t="shared" si="28"/>
        <v>102.38228475497641</v>
      </c>
      <c r="K140" s="81">
        <f t="shared" si="16"/>
        <v>85.38</v>
      </c>
      <c r="M140" s="12"/>
      <c r="N140" s="51"/>
      <c r="O140" s="53"/>
      <c r="P140" s="53"/>
      <c r="Q140" s="53"/>
      <c r="R140" s="53"/>
      <c r="S140" s="52"/>
      <c r="T140" s="52"/>
      <c r="U140" s="52"/>
    </row>
    <row r="141" spans="1:21" s="22" customFormat="1" ht="11.25">
      <c r="A141" s="113">
        <v>3241</v>
      </c>
      <c r="B141" s="114" t="s">
        <v>371</v>
      </c>
      <c r="C141" s="84">
        <v>12509</v>
      </c>
      <c r="D141" s="84">
        <f>SUM('Organizacijska i funkcijska str'!F111)</f>
        <v>15000</v>
      </c>
      <c r="E141" s="84">
        <f>SUM('Organizacijska i funkcijska str'!G111)</f>
        <v>15000</v>
      </c>
      <c r="F141" s="84">
        <f>SUM('Organizacijska i funkcijska str'!H111)</f>
        <v>12807</v>
      </c>
      <c r="G141" s="127">
        <f>SUM('Organizacijska i funkcijska str'!J111)</f>
        <v>0</v>
      </c>
      <c r="H141" s="127">
        <f>SUM('Organizacijska i funkcijska str'!K111)</f>
        <v>0</v>
      </c>
      <c r="I141" s="84">
        <f>SUM('Organizacijska i funkcijska str'!L111)</f>
        <v>0</v>
      </c>
      <c r="J141" s="123">
        <f t="shared" si="28"/>
        <v>102.38228475497641</v>
      </c>
      <c r="K141" s="81">
        <f t="shared" si="16"/>
        <v>85.38</v>
      </c>
      <c r="N141" s="55"/>
      <c r="O141" s="64"/>
      <c r="P141" s="64"/>
      <c r="Q141" s="64"/>
      <c r="R141" s="64"/>
      <c r="S141" s="56"/>
      <c r="T141" s="56"/>
      <c r="U141" s="56"/>
    </row>
    <row r="142" spans="1:21" s="19" customFormat="1" ht="11.25">
      <c r="A142" s="102">
        <v>329</v>
      </c>
      <c r="B142" s="100" t="s">
        <v>8</v>
      </c>
      <c r="C142" s="85">
        <f>SUM(C143:C149)</f>
        <v>270839</v>
      </c>
      <c r="D142" s="85">
        <f>SUM(D143:D149)</f>
        <v>209500</v>
      </c>
      <c r="E142" s="86">
        <f>SUM(E143:E149)</f>
        <v>213500</v>
      </c>
      <c r="F142" s="86">
        <f>SUM(F143:F149)</f>
        <v>170233.9</v>
      </c>
      <c r="G142" s="85">
        <f>SUM('Organizacijska i funkcijska str'!J22,'Organizacijska i funkcijska str'!J57,'Organizacijska i funkcijska str'!J112,'Organizacijska i funkcijska str'!J139,'Organizacijska i funkcijska str'!J252,'Organizacijska i funkcijska str'!J262)</f>
        <v>0</v>
      </c>
      <c r="H142" s="85">
        <f>SUM('Organizacijska i funkcijska str'!K22,'Organizacijska i funkcijska str'!K57,'Organizacijska i funkcijska str'!K112,'Organizacijska i funkcijska str'!K139,'Organizacijska i funkcijska str'!K252,'Organizacijska i funkcijska str'!K262)</f>
        <v>0</v>
      </c>
      <c r="I142" s="86">
        <f>SUM(I143:I149)</f>
        <v>0</v>
      </c>
      <c r="J142" s="108">
        <f t="shared" si="28"/>
        <v>62.8542787412448</v>
      </c>
      <c r="K142" s="81">
        <f t="shared" si="16"/>
        <v>79.73484777517564</v>
      </c>
      <c r="N142" s="51"/>
      <c r="O142" s="53"/>
      <c r="P142" s="53"/>
      <c r="Q142" s="53"/>
      <c r="R142" s="53"/>
      <c r="S142" s="52"/>
      <c r="T142" s="52"/>
      <c r="U142" s="52"/>
    </row>
    <row r="143" spans="1:21" s="22" customFormat="1" ht="11.25">
      <c r="A143" s="124">
        <v>3291</v>
      </c>
      <c r="B143" s="114" t="s">
        <v>372</v>
      </c>
      <c r="C143" s="91">
        <v>122519</v>
      </c>
      <c r="D143" s="91">
        <f>SUM('Organizacijska i funkcijska str'!F23,'Organizacijska i funkcijska str'!F140,'Organizacijska i funkcijska str'!F375)</f>
        <v>40000</v>
      </c>
      <c r="E143" s="91">
        <f>SUM('Organizacijska i funkcijska str'!G23,'Organizacijska i funkcijska str'!G140,'Organizacijska i funkcijska str'!G375)</f>
        <v>35000</v>
      </c>
      <c r="F143" s="91">
        <f>SUM('Organizacijska i funkcijska str'!H23,'Organizacijska i funkcijska str'!H140,'Organizacijska i funkcijska str'!H375)</f>
        <v>33234.9</v>
      </c>
      <c r="G143" s="129">
        <f>SUM('Organizacijska i funkcijska str'!J23,'Organizacijska i funkcijska str'!J140)</f>
        <v>0</v>
      </c>
      <c r="H143" s="129">
        <f>SUM('Organizacijska i funkcijska str'!K23,'Organizacijska i funkcijska str'!K140)</f>
        <v>0</v>
      </c>
      <c r="I143" s="91">
        <f>SUM('Organizacijska i funkcijska str'!L23,'Organizacijska i funkcijska str'!L140,'Organizacijska i funkcijska str'!L375)</f>
        <v>0</v>
      </c>
      <c r="J143" s="123">
        <f t="shared" si="28"/>
        <v>27.126323264146784</v>
      </c>
      <c r="K143" s="81">
        <f t="shared" si="16"/>
        <v>94.95685714285715</v>
      </c>
      <c r="N143" s="55"/>
      <c r="O143" s="64"/>
      <c r="P143" s="64"/>
      <c r="Q143" s="64"/>
      <c r="R143" s="64"/>
      <c r="S143" s="56"/>
      <c r="T143" s="56"/>
      <c r="U143" s="56"/>
    </row>
    <row r="144" spans="1:21" s="22" customFormat="1" ht="11.25">
      <c r="A144" s="124">
        <v>3292</v>
      </c>
      <c r="B144" s="114" t="s">
        <v>392</v>
      </c>
      <c r="C144" s="91">
        <v>22752</v>
      </c>
      <c r="D144" s="91">
        <f>SUM('Organizacijska i funkcijska str'!F58,'Organizacijska i funkcijska str'!F113,'Organizacijska i funkcijska str'!F157,'Organizacijska i funkcijska str'!F310)</f>
        <v>49000</v>
      </c>
      <c r="E144" s="91">
        <f>SUM('Organizacijska i funkcijska str'!G58,'Organizacijska i funkcijska str'!G113,'Organizacijska i funkcijska str'!G157,'Organizacijska i funkcijska str'!G310)</f>
        <v>49000</v>
      </c>
      <c r="F144" s="91">
        <f>SUM('Organizacijska i funkcijska str'!H58,'Organizacijska i funkcijska str'!H113,'Organizacijska i funkcijska str'!H157,'Organizacijska i funkcijska str'!H310)</f>
        <v>31347</v>
      </c>
      <c r="G144" s="129"/>
      <c r="H144" s="129"/>
      <c r="I144" s="91">
        <f>SUM('Organizacijska i funkcijska str'!L58,'Organizacijska i funkcijska str'!L113,'Organizacijska i funkcijska str'!L157,'Organizacijska i funkcijska str'!L310)</f>
        <v>0</v>
      </c>
      <c r="J144" s="123">
        <f t="shared" si="28"/>
        <v>137.77689873417722</v>
      </c>
      <c r="K144" s="81">
        <f aca="true" t="shared" si="30" ref="K144:K200">+F144/E144*100</f>
        <v>63.9734693877551</v>
      </c>
      <c r="N144" s="55"/>
      <c r="O144" s="64"/>
      <c r="P144" s="64"/>
      <c r="Q144" s="64"/>
      <c r="R144" s="64"/>
      <c r="S144" s="56"/>
      <c r="T144" s="56"/>
      <c r="U144" s="56"/>
    </row>
    <row r="145" spans="1:21" s="22" customFormat="1" ht="11.25">
      <c r="A145" s="124">
        <v>3293</v>
      </c>
      <c r="B145" s="114" t="s">
        <v>285</v>
      </c>
      <c r="C145" s="91">
        <v>114430</v>
      </c>
      <c r="D145" s="91">
        <f>SUM('Organizacijska i funkcijska str'!F24,'Organizacijska i funkcijska str'!F59,'Organizacijska i funkcijska str'!F114,'Organizacijska i funkcijska str'!F253)</f>
        <v>98000</v>
      </c>
      <c r="E145" s="91">
        <f>SUM('Organizacijska i funkcijska str'!G24,'Organizacijska i funkcijska str'!G59,'Organizacijska i funkcijska str'!G114,'Organizacijska i funkcijska str'!G253)</f>
        <v>103000</v>
      </c>
      <c r="F145" s="91">
        <f>SUM('Organizacijska i funkcijska str'!H24,'Organizacijska i funkcijska str'!H59,'Organizacijska i funkcijska str'!H114,'Organizacijska i funkcijska str'!H253)</f>
        <v>88755</v>
      </c>
      <c r="G145" s="129">
        <f>SUM('Organizacijska i funkcijska str'!J24,'Organizacijska i funkcijska str'!J59,'Organizacijska i funkcijska str'!J114,'Organizacijska i funkcijska str'!J253)</f>
        <v>0</v>
      </c>
      <c r="H145" s="129">
        <f>SUM('Organizacijska i funkcijska str'!K24,'Organizacijska i funkcijska str'!K59,'Organizacijska i funkcijska str'!K114,'Organizacijska i funkcijska str'!K253)</f>
        <v>0</v>
      </c>
      <c r="I145" s="91">
        <f>SUM('Organizacijska i funkcijska str'!L24,'Organizacijska i funkcijska str'!L59,'Organizacijska i funkcijska str'!L114,'Organizacijska i funkcijska str'!L253)</f>
        <v>0</v>
      </c>
      <c r="J145" s="123">
        <f t="shared" si="28"/>
        <v>77.56270208861312</v>
      </c>
      <c r="K145" s="81">
        <f t="shared" si="30"/>
        <v>86.16990291262135</v>
      </c>
      <c r="N145" s="55"/>
      <c r="O145" s="64"/>
      <c r="P145" s="64"/>
      <c r="Q145" s="64"/>
      <c r="R145" s="64"/>
      <c r="S145" s="56"/>
      <c r="T145" s="56"/>
      <c r="U145" s="56"/>
    </row>
    <row r="146" spans="1:21" s="22" customFormat="1" ht="11.25">
      <c r="A146" s="124">
        <v>3294</v>
      </c>
      <c r="B146" s="114" t="s">
        <v>310</v>
      </c>
      <c r="C146" s="91">
        <v>2240</v>
      </c>
      <c r="D146" s="91">
        <f>SUM('Organizacijska i funkcijska str'!F25,'Organizacijska i funkcijska str'!F115,'Organizacijska i funkcijska str'!F263)</f>
        <v>7500</v>
      </c>
      <c r="E146" s="91">
        <f>SUM('Organizacijska i funkcijska str'!G25,'Organizacijska i funkcijska str'!G115,'Organizacijska i funkcijska str'!G263)</f>
        <v>2500</v>
      </c>
      <c r="F146" s="91">
        <f>SUM('Organizacijska i funkcijska str'!H25,'Organizacijska i funkcijska str'!H115,'Organizacijska i funkcijska str'!H263)</f>
        <v>1740</v>
      </c>
      <c r="G146" s="129">
        <f>SUM('Organizacijska i funkcijska str'!J115,'Organizacijska i funkcijska str'!J263)</f>
        <v>0</v>
      </c>
      <c r="H146" s="129">
        <f>SUM('Organizacijska i funkcijska str'!K115,'Organizacijska i funkcijska str'!K263)</f>
        <v>0</v>
      </c>
      <c r="I146" s="91">
        <f>SUM('Organizacijska i funkcijska str'!L25,'Organizacijska i funkcijska str'!L115,'Organizacijska i funkcijska str'!L263)</f>
        <v>0</v>
      </c>
      <c r="J146" s="123">
        <f t="shared" si="28"/>
        <v>77.67857142857143</v>
      </c>
      <c r="K146" s="81">
        <f t="shared" si="30"/>
        <v>69.6</v>
      </c>
      <c r="N146" s="55"/>
      <c r="O146" s="64"/>
      <c r="P146" s="64"/>
      <c r="Q146" s="64"/>
      <c r="R146" s="64"/>
      <c r="S146" s="56"/>
      <c r="T146" s="56"/>
      <c r="U146" s="56"/>
    </row>
    <row r="147" spans="1:21" s="22" customFormat="1" ht="11.25">
      <c r="A147" s="124">
        <v>3295</v>
      </c>
      <c r="B147" s="114" t="s">
        <v>311</v>
      </c>
      <c r="C147" s="91">
        <v>4785</v>
      </c>
      <c r="D147" s="91">
        <f>SUM('Organizacijska i funkcijska str'!F116)</f>
        <v>5000</v>
      </c>
      <c r="E147" s="91">
        <f>SUM('Organizacijska i funkcijska str'!G116)</f>
        <v>4000</v>
      </c>
      <c r="F147" s="91">
        <f>SUM('Organizacijska i funkcijska str'!H116)</f>
        <v>3375</v>
      </c>
      <c r="G147" s="129">
        <f>SUM('Organizacijska i funkcijska str'!J116)</f>
        <v>0</v>
      </c>
      <c r="H147" s="129">
        <f>SUM('Organizacijska i funkcijska str'!K116)</f>
        <v>0</v>
      </c>
      <c r="I147" s="91">
        <f>SUM('Organizacijska i funkcijska str'!L116)</f>
        <v>0</v>
      </c>
      <c r="J147" s="123">
        <f t="shared" si="28"/>
        <v>70.53291536050156</v>
      </c>
      <c r="K147" s="81">
        <f t="shared" si="30"/>
        <v>84.375</v>
      </c>
      <c r="N147" s="55"/>
      <c r="O147" s="64"/>
      <c r="P147" s="64"/>
      <c r="Q147" s="64"/>
      <c r="R147" s="64"/>
      <c r="S147" s="56"/>
      <c r="T147" s="56"/>
      <c r="U147" s="56"/>
    </row>
    <row r="148" spans="1:21" s="22" customFormat="1" ht="11.25">
      <c r="A148" s="124">
        <v>3296</v>
      </c>
      <c r="B148" s="114" t="s">
        <v>486</v>
      </c>
      <c r="C148" s="91"/>
      <c r="D148" s="91">
        <f>SUM('Organizacijska i funkcijska str'!F26)</f>
        <v>0</v>
      </c>
      <c r="E148" s="91">
        <f>SUM('Organizacijska i funkcijska str'!G26)</f>
        <v>0</v>
      </c>
      <c r="F148" s="91">
        <f>SUM('Organizacijska i funkcijska str'!H26)</f>
        <v>0</v>
      </c>
      <c r="G148" s="129"/>
      <c r="H148" s="129"/>
      <c r="I148" s="91">
        <f>SUM('Organizacijska i funkcijska str'!L26)</f>
        <v>0</v>
      </c>
      <c r="J148" s="123"/>
      <c r="K148" s="81" t="e">
        <f t="shared" si="30"/>
        <v>#DIV/0!</v>
      </c>
      <c r="N148" s="55"/>
      <c r="O148" s="64"/>
      <c r="P148" s="64"/>
      <c r="Q148" s="64"/>
      <c r="R148" s="64"/>
      <c r="S148" s="56"/>
      <c r="T148" s="56"/>
      <c r="U148" s="56"/>
    </row>
    <row r="149" spans="1:21" s="22" customFormat="1" ht="11.25">
      <c r="A149" s="124">
        <v>3299</v>
      </c>
      <c r="B149" s="114" t="s">
        <v>8</v>
      </c>
      <c r="C149" s="91">
        <v>4113</v>
      </c>
      <c r="D149" s="91">
        <f>SUM('Organizacijska i funkcijska str'!F27,'Organizacijska i funkcijska str'!F60,'Organizacijska i funkcijska str'!F117,'Organizacijska i funkcijska str'!F254)</f>
        <v>10000</v>
      </c>
      <c r="E149" s="91">
        <f>SUM('Organizacijska i funkcijska str'!G27,'Organizacijska i funkcijska str'!G60,'Organizacijska i funkcijska str'!G117,'Organizacijska i funkcijska str'!G254)</f>
        <v>20000</v>
      </c>
      <c r="F149" s="91">
        <f>SUM('Organizacijska i funkcijska str'!H27,'Organizacijska i funkcijska str'!H60,'Organizacijska i funkcijska str'!H117,'Organizacijska i funkcijska str'!H254)</f>
        <v>11782</v>
      </c>
      <c r="G149" s="91">
        <f>SUM('Organizacijska i funkcijska str'!J27,'Organizacijska i funkcijska str'!I60,'Organizacijska i funkcijska str'!I117,'Organizacijska i funkcijska str'!I254)</f>
        <v>0</v>
      </c>
      <c r="H149" s="91">
        <f>SUM('Organizacijska i funkcijska str'!K27,'Organizacijska i funkcijska str'!J60,'Organizacijska i funkcijska str'!J117,'Organizacijska i funkcijska str'!J254)</f>
        <v>0</v>
      </c>
      <c r="I149" s="91">
        <f>SUM('Organizacijska i funkcijska str'!L27,'Organizacijska i funkcijska str'!K60,'Organizacijska i funkcijska str'!K117,'Organizacijska i funkcijska str'!K254)</f>
        <v>0</v>
      </c>
      <c r="J149" s="123">
        <f t="shared" si="28"/>
        <v>286.4575735472891</v>
      </c>
      <c r="K149" s="81">
        <f t="shared" si="30"/>
        <v>58.91</v>
      </c>
      <c r="M149" s="21"/>
      <c r="N149" s="55"/>
      <c r="O149" s="64"/>
      <c r="P149" s="64"/>
      <c r="Q149" s="64"/>
      <c r="R149" s="64"/>
      <c r="S149" s="56"/>
      <c r="T149" s="56"/>
      <c r="U149" s="56"/>
    </row>
    <row r="150" spans="1:22" s="19" customFormat="1" ht="11.25">
      <c r="A150" s="99">
        <v>34</v>
      </c>
      <c r="B150" s="100" t="s">
        <v>9</v>
      </c>
      <c r="C150" s="81">
        <f aca="true" t="shared" si="31" ref="C150:I150">SUM(C151)</f>
        <v>9715</v>
      </c>
      <c r="D150" s="81">
        <f t="shared" si="31"/>
        <v>13000</v>
      </c>
      <c r="E150" s="81">
        <f t="shared" si="31"/>
        <v>11000</v>
      </c>
      <c r="F150" s="81">
        <f t="shared" si="31"/>
        <v>9921</v>
      </c>
      <c r="G150" s="128">
        <f t="shared" si="31"/>
        <v>0</v>
      </c>
      <c r="H150" s="128">
        <f t="shared" si="31"/>
        <v>0</v>
      </c>
      <c r="I150" s="81">
        <f t="shared" si="31"/>
        <v>0</v>
      </c>
      <c r="J150" s="108">
        <f t="shared" si="28"/>
        <v>102.12043232115286</v>
      </c>
      <c r="K150" s="81">
        <f t="shared" si="30"/>
        <v>90.19090909090909</v>
      </c>
      <c r="N150" s="53"/>
      <c r="O150" s="53"/>
      <c r="P150" s="53"/>
      <c r="Q150" s="53"/>
      <c r="R150" s="53"/>
      <c r="S150" s="53"/>
      <c r="T150" s="53"/>
      <c r="U150" s="53"/>
      <c r="V150" s="255"/>
    </row>
    <row r="151" spans="1:21" s="19" customFormat="1" ht="11.25">
      <c r="A151" s="99">
        <v>343</v>
      </c>
      <c r="B151" s="100" t="s">
        <v>42</v>
      </c>
      <c r="C151" s="82">
        <f>SUM(C152:C154)</f>
        <v>9715</v>
      </c>
      <c r="D151" s="82">
        <f>SUM(D152:D154)</f>
        <v>13000</v>
      </c>
      <c r="E151" s="81">
        <f>SUM(E152:E154)</f>
        <v>11000</v>
      </c>
      <c r="F151" s="81">
        <f>SUM(F152:F154)</f>
        <v>9921</v>
      </c>
      <c r="G151" s="82">
        <f>SUM('Organizacijska i funkcijska str'!J119)</f>
        <v>0</v>
      </c>
      <c r="H151" s="82">
        <f>SUM('Organizacijska i funkcijska str'!K119)</f>
        <v>0</v>
      </c>
      <c r="I151" s="81">
        <f>SUM(I152:I154)</f>
        <v>0</v>
      </c>
      <c r="J151" s="108">
        <f t="shared" si="28"/>
        <v>102.12043232115286</v>
      </c>
      <c r="K151" s="81">
        <f t="shared" si="30"/>
        <v>90.19090909090909</v>
      </c>
      <c r="N151" s="51"/>
      <c r="O151" s="53"/>
      <c r="P151" s="53"/>
      <c r="Q151" s="53"/>
      <c r="R151" s="53"/>
      <c r="S151" s="52"/>
      <c r="T151" s="52"/>
      <c r="U151" s="52"/>
    </row>
    <row r="152" spans="1:21" s="22" customFormat="1" ht="11.25">
      <c r="A152" s="113">
        <v>3431</v>
      </c>
      <c r="B152" s="114" t="s">
        <v>312</v>
      </c>
      <c r="C152" s="84">
        <v>9715</v>
      </c>
      <c r="D152" s="84">
        <f>SUM('Organizacijska i funkcijska str'!F120)</f>
        <v>10000</v>
      </c>
      <c r="E152" s="84">
        <f>SUM('Organizacijska i funkcijska str'!G120)</f>
        <v>11000</v>
      </c>
      <c r="F152" s="84">
        <f>SUM('Organizacijska i funkcijska str'!H120)</f>
        <v>9921</v>
      </c>
      <c r="G152" s="127">
        <f>SUM('Organizacijska i funkcijska str'!J120)</f>
        <v>0</v>
      </c>
      <c r="H152" s="127">
        <f>SUM('Organizacijska i funkcijska str'!K120)</f>
        <v>0</v>
      </c>
      <c r="I152" s="84">
        <f>SUM('Organizacijska i funkcijska str'!L120)</f>
        <v>0</v>
      </c>
      <c r="J152" s="123">
        <f t="shared" si="28"/>
        <v>102.12043232115286</v>
      </c>
      <c r="K152" s="81">
        <f t="shared" si="30"/>
        <v>90.19090909090909</v>
      </c>
      <c r="N152" s="55"/>
      <c r="O152" s="64"/>
      <c r="P152" s="64"/>
      <c r="Q152" s="64"/>
      <c r="R152" s="64"/>
      <c r="S152" s="56"/>
      <c r="T152" s="56"/>
      <c r="U152" s="56"/>
    </row>
    <row r="153" spans="1:21" s="22" customFormat="1" ht="11.25">
      <c r="A153" s="113">
        <v>3433</v>
      </c>
      <c r="B153" s="114" t="s">
        <v>313</v>
      </c>
      <c r="C153" s="84"/>
      <c r="D153" s="84">
        <f>SUM('Organizacijska i funkcijska str'!F121)</f>
        <v>1000</v>
      </c>
      <c r="E153" s="84">
        <f>SUM('Organizacijska i funkcijska str'!G121)</f>
        <v>0</v>
      </c>
      <c r="F153" s="84">
        <f>SUM('Organizacijska i funkcijska str'!H121)</f>
        <v>0</v>
      </c>
      <c r="G153" s="127">
        <f>SUM('Organizacijska i funkcijska str'!J121)</f>
        <v>0</v>
      </c>
      <c r="H153" s="127">
        <f>SUM('Organizacijska i funkcijska str'!K121)</f>
        <v>0</v>
      </c>
      <c r="I153" s="84">
        <f>SUM('Organizacijska i funkcijska str'!L121)</f>
        <v>0</v>
      </c>
      <c r="J153" s="123" t="e">
        <f t="shared" si="28"/>
        <v>#DIV/0!</v>
      </c>
      <c r="K153" s="81" t="e">
        <f t="shared" si="30"/>
        <v>#DIV/0!</v>
      </c>
      <c r="N153" s="55"/>
      <c r="O153" s="64"/>
      <c r="P153" s="64"/>
      <c r="Q153" s="64"/>
      <c r="R153" s="64"/>
      <c r="S153" s="56"/>
      <c r="T153" s="56"/>
      <c r="U153" s="56"/>
    </row>
    <row r="154" spans="1:21" s="22" customFormat="1" ht="11.25">
      <c r="A154" s="113">
        <v>3434</v>
      </c>
      <c r="B154" s="114" t="s">
        <v>314</v>
      </c>
      <c r="C154" s="84"/>
      <c r="D154" s="84">
        <f>SUM('Organizacijska i funkcijska str'!F122)</f>
        <v>2000</v>
      </c>
      <c r="E154" s="84">
        <f>SUM('Organizacijska i funkcijska str'!G122)</f>
        <v>0</v>
      </c>
      <c r="F154" s="84">
        <f>SUM('Organizacijska i funkcijska str'!H122)</f>
        <v>0</v>
      </c>
      <c r="G154" s="127">
        <f>SUM('Organizacijska i funkcijska str'!J122)</f>
        <v>0</v>
      </c>
      <c r="H154" s="127">
        <f>SUM('Organizacijska i funkcijska str'!K122)</f>
        <v>0</v>
      </c>
      <c r="I154" s="84">
        <f>SUM('Organizacijska i funkcijska str'!L122)</f>
        <v>0</v>
      </c>
      <c r="J154" s="123" t="e">
        <f t="shared" si="28"/>
        <v>#DIV/0!</v>
      </c>
      <c r="K154" s="81" t="e">
        <f t="shared" si="30"/>
        <v>#DIV/0!</v>
      </c>
      <c r="N154" s="55"/>
      <c r="O154" s="64"/>
      <c r="P154" s="64"/>
      <c r="Q154" s="64"/>
      <c r="R154" s="64"/>
      <c r="S154" s="56"/>
      <c r="T154" s="56"/>
      <c r="U154" s="56"/>
    </row>
    <row r="155" spans="1:21" s="22" customFormat="1" ht="11.25">
      <c r="A155" s="99">
        <v>35</v>
      </c>
      <c r="B155" s="100" t="s">
        <v>31</v>
      </c>
      <c r="C155" s="81">
        <f aca="true" t="shared" si="32" ref="C155:I156">SUM(C156)</f>
        <v>4147</v>
      </c>
      <c r="D155" s="81">
        <f t="shared" si="32"/>
        <v>60000</v>
      </c>
      <c r="E155" s="81">
        <f t="shared" si="32"/>
        <v>5000</v>
      </c>
      <c r="F155" s="81">
        <f t="shared" si="32"/>
        <v>1481</v>
      </c>
      <c r="G155" s="128">
        <f t="shared" si="32"/>
        <v>0</v>
      </c>
      <c r="H155" s="128">
        <f t="shared" si="32"/>
        <v>0</v>
      </c>
      <c r="I155" s="81">
        <f t="shared" si="32"/>
        <v>0</v>
      </c>
      <c r="J155" s="108">
        <f t="shared" si="28"/>
        <v>35.71256329877019</v>
      </c>
      <c r="K155" s="81">
        <f t="shared" si="30"/>
        <v>29.62</v>
      </c>
      <c r="M155" s="21"/>
      <c r="N155" s="55"/>
      <c r="O155" s="55"/>
      <c r="P155" s="56"/>
      <c r="Q155" s="56"/>
      <c r="R155" s="56"/>
      <c r="S155" s="56"/>
      <c r="T155" s="56"/>
      <c r="U155" s="56"/>
    </row>
    <row r="156" spans="1:21" s="22" customFormat="1" ht="22.5">
      <c r="A156" s="102">
        <v>352</v>
      </c>
      <c r="B156" s="100" t="s">
        <v>211</v>
      </c>
      <c r="C156" s="86">
        <f>SUM(C157)</f>
        <v>4147</v>
      </c>
      <c r="D156" s="86">
        <f>SUM(D157)</f>
        <v>60000</v>
      </c>
      <c r="E156" s="86">
        <f t="shared" si="32"/>
        <v>5000</v>
      </c>
      <c r="F156" s="86">
        <f t="shared" si="32"/>
        <v>1481</v>
      </c>
      <c r="G156" s="86">
        <f t="shared" si="32"/>
        <v>0</v>
      </c>
      <c r="H156" s="86">
        <f t="shared" si="32"/>
        <v>0</v>
      </c>
      <c r="I156" s="86">
        <f t="shared" si="32"/>
        <v>0</v>
      </c>
      <c r="J156" s="108">
        <f t="shared" si="28"/>
        <v>35.71256329877019</v>
      </c>
      <c r="K156" s="81">
        <f t="shared" si="30"/>
        <v>29.62</v>
      </c>
      <c r="N156" s="53"/>
      <c r="O156" s="53"/>
      <c r="P156" s="53"/>
      <c r="Q156" s="53"/>
      <c r="R156" s="56"/>
      <c r="S156" s="56"/>
      <c r="T156" s="56"/>
      <c r="U156" s="56"/>
    </row>
    <row r="157" spans="1:21" s="22" customFormat="1" ht="11.25">
      <c r="A157" s="124">
        <v>3523</v>
      </c>
      <c r="B157" s="114" t="s">
        <v>373</v>
      </c>
      <c r="C157" s="91">
        <v>4147</v>
      </c>
      <c r="D157" s="91">
        <f>SUM('Organizacijska i funkcijska str'!F228,'Organizacijska i funkcijska str'!F237)</f>
        <v>60000</v>
      </c>
      <c r="E157" s="91">
        <f>SUM('Organizacijska i funkcijska str'!G228,'Organizacijska i funkcijska str'!G237)</f>
        <v>5000</v>
      </c>
      <c r="F157" s="91">
        <f>SUM('Organizacijska i funkcijska str'!H228,'Organizacijska i funkcijska str'!H237)</f>
        <v>1481</v>
      </c>
      <c r="G157" s="91">
        <f>SUM('Organizacijska i funkcijska str'!J228,'Organizacijska i funkcijska str'!J237)</f>
        <v>0</v>
      </c>
      <c r="H157" s="91">
        <f>SUM('Organizacijska i funkcijska str'!K228,'Organizacijska i funkcijska str'!K237)</f>
        <v>0</v>
      </c>
      <c r="I157" s="91">
        <f>SUM('Organizacijska i funkcijska str'!L228,'Organizacijska i funkcijska str'!L237)</f>
        <v>0</v>
      </c>
      <c r="J157" s="123">
        <f t="shared" si="28"/>
        <v>35.71256329877019</v>
      </c>
      <c r="K157" s="81">
        <f t="shared" si="30"/>
        <v>29.62</v>
      </c>
      <c r="N157" s="64"/>
      <c r="O157" s="64"/>
      <c r="P157" s="64"/>
      <c r="Q157" s="64"/>
      <c r="R157" s="56"/>
      <c r="S157" s="56"/>
      <c r="T157" s="56"/>
      <c r="U157" s="56"/>
    </row>
    <row r="158" spans="1:21" s="19" customFormat="1" ht="11.25">
      <c r="A158" s="102">
        <v>36</v>
      </c>
      <c r="B158" s="100" t="s">
        <v>13</v>
      </c>
      <c r="C158" s="86">
        <f aca="true" t="shared" si="33" ref="C158:F159">SUM(C159)</f>
        <v>35629</v>
      </c>
      <c r="D158" s="86">
        <f t="shared" si="33"/>
        <v>67000</v>
      </c>
      <c r="E158" s="86">
        <f t="shared" si="33"/>
        <v>53000</v>
      </c>
      <c r="F158" s="86">
        <f t="shared" si="33"/>
        <v>46908</v>
      </c>
      <c r="G158" s="86">
        <v>219000</v>
      </c>
      <c r="H158" s="86">
        <v>494100</v>
      </c>
      <c r="I158" s="86">
        <f>SUM(I159)</f>
        <v>0</v>
      </c>
      <c r="J158" s="108">
        <f t="shared" si="28"/>
        <v>131.65679642987453</v>
      </c>
      <c r="K158" s="81">
        <f t="shared" si="30"/>
        <v>88.50566037735848</v>
      </c>
      <c r="N158" s="51"/>
      <c r="O158" s="51"/>
      <c r="P158" s="52"/>
      <c r="Q158" s="52"/>
      <c r="R158" s="52"/>
      <c r="S158" s="52"/>
      <c r="T158" s="52"/>
      <c r="U158" s="52"/>
    </row>
    <row r="159" spans="1:21" s="19" customFormat="1" ht="11.25">
      <c r="A159" s="99">
        <v>363</v>
      </c>
      <c r="B159" s="100" t="s">
        <v>30</v>
      </c>
      <c r="C159" s="82">
        <f t="shared" si="33"/>
        <v>35629</v>
      </c>
      <c r="D159" s="82">
        <f t="shared" si="33"/>
        <v>67000</v>
      </c>
      <c r="E159" s="81">
        <f t="shared" si="33"/>
        <v>53000</v>
      </c>
      <c r="F159" s="81">
        <f t="shared" si="33"/>
        <v>46908</v>
      </c>
      <c r="G159" s="81">
        <f>SUM(G160)</f>
        <v>0</v>
      </c>
      <c r="H159" s="81">
        <f>SUM(H160)</f>
        <v>0</v>
      </c>
      <c r="I159" s="81">
        <f>SUM(I160)</f>
        <v>0</v>
      </c>
      <c r="J159" s="108">
        <f t="shared" si="28"/>
        <v>131.65679642987453</v>
      </c>
      <c r="K159" s="81">
        <f t="shared" si="30"/>
        <v>88.50566037735848</v>
      </c>
      <c r="N159" s="53"/>
      <c r="O159" s="53"/>
      <c r="P159" s="53"/>
      <c r="Q159" s="53"/>
      <c r="R159" s="52"/>
      <c r="S159" s="52"/>
      <c r="T159" s="52"/>
      <c r="U159" s="52"/>
    </row>
    <row r="160" spans="1:21" s="22" customFormat="1" ht="11.25">
      <c r="A160" s="113">
        <v>3631</v>
      </c>
      <c r="B160" s="114" t="s">
        <v>374</v>
      </c>
      <c r="C160" s="84">
        <v>35629</v>
      </c>
      <c r="D160" s="84">
        <f>SUM('Organizacijska i funkcijska str'!F63,'Organizacijska i funkcijska str'!F125,'Organizacijska i funkcijska str'!F200,'Organizacijska i funkcijska str'!F206,'Organizacijska i funkcijska str'!F493,'Organizacijska i funkcijska str'!F518)</f>
        <v>67000</v>
      </c>
      <c r="E160" s="84">
        <f>SUM('Organizacijska i funkcijska str'!G63,'Organizacijska i funkcijska str'!G125,'Organizacijska i funkcijska str'!G200,'Organizacijska i funkcijska str'!G206,'Organizacijska i funkcijska str'!G493,'Organizacijska i funkcijska str'!G518)</f>
        <v>53000</v>
      </c>
      <c r="F160" s="84">
        <f>SUM('Organizacijska i funkcijska str'!H63,'Organizacijska i funkcijska str'!H125,'Organizacijska i funkcijska str'!H200,'Organizacijska i funkcijska str'!H206,'Organizacijska i funkcijska str'!H493,'Organizacijska i funkcijska str'!H518)</f>
        <v>46908</v>
      </c>
      <c r="G160" s="127">
        <f>SUM('Organizacijska i funkcijska str'!J125,'Organizacijska i funkcijska str'!J200,'Organizacijska i funkcijska str'!J206,'Organizacijska i funkcijska str'!J486,'Organizacijska i funkcijska str'!J493,'Organizacijska i funkcijska str'!J518)</f>
        <v>0</v>
      </c>
      <c r="H160" s="127">
        <f>SUM('Organizacijska i funkcijska str'!K125,'Organizacijska i funkcijska str'!K200,'Organizacijska i funkcijska str'!K206,'Organizacijska i funkcijska str'!K486,'Organizacijska i funkcijska str'!K493,'Organizacijska i funkcijska str'!K518)</f>
        <v>0</v>
      </c>
      <c r="I160" s="84">
        <f>SUM('Organizacijska i funkcijska str'!L63,'Organizacijska i funkcijska str'!L125,'Organizacijska i funkcijska str'!L200,'Organizacijska i funkcijska str'!L206,'Organizacijska i funkcijska str'!L486,'Organizacijska i funkcijska str'!L493,'Organizacijska i funkcijska str'!L518)</f>
        <v>0</v>
      </c>
      <c r="J160" s="123">
        <f t="shared" si="28"/>
        <v>131.65679642987453</v>
      </c>
      <c r="K160" s="81">
        <f t="shared" si="30"/>
        <v>88.50566037735848</v>
      </c>
      <c r="N160" s="64"/>
      <c r="O160" s="64"/>
      <c r="P160" s="64"/>
      <c r="Q160" s="64"/>
      <c r="R160" s="56"/>
      <c r="S160" s="56"/>
      <c r="T160" s="56"/>
      <c r="U160" s="56"/>
    </row>
    <row r="161" spans="1:21" s="19" customFormat="1" ht="22.5">
      <c r="A161" s="102">
        <v>37</v>
      </c>
      <c r="B161" s="100" t="s">
        <v>10</v>
      </c>
      <c r="C161" s="86">
        <f>SUM(C162)</f>
        <v>168759</v>
      </c>
      <c r="D161" s="86">
        <f>SUM(D162)</f>
        <v>289000</v>
      </c>
      <c r="E161" s="86">
        <f>SUM(E162)</f>
        <v>219000</v>
      </c>
      <c r="F161" s="86">
        <f>SUM(F162)</f>
        <v>200884</v>
      </c>
      <c r="G161" s="86">
        <v>1976500</v>
      </c>
      <c r="H161" s="86">
        <v>1748700</v>
      </c>
      <c r="I161" s="86">
        <f>SUM(I162)</f>
        <v>0</v>
      </c>
      <c r="J161" s="108">
        <f t="shared" si="28"/>
        <v>119.03602178254198</v>
      </c>
      <c r="K161" s="81">
        <f t="shared" si="30"/>
        <v>91.72785388127855</v>
      </c>
      <c r="N161" s="51"/>
      <c r="O161" s="51"/>
      <c r="P161" s="52"/>
      <c r="Q161" s="52"/>
      <c r="R161" s="52"/>
      <c r="S161" s="52"/>
      <c r="T161" s="52"/>
      <c r="U161" s="52"/>
    </row>
    <row r="162" spans="1:21" s="19" customFormat="1" ht="11.25">
      <c r="A162" s="102">
        <v>372</v>
      </c>
      <c r="B162" s="100" t="s">
        <v>212</v>
      </c>
      <c r="C162" s="86">
        <f>SUM(C163,C164)</f>
        <v>168759</v>
      </c>
      <c r="D162" s="86">
        <f>SUM(D163,D164)</f>
        <v>289000</v>
      </c>
      <c r="E162" s="86">
        <f>SUM(E163,E164)</f>
        <v>219000</v>
      </c>
      <c r="F162" s="86">
        <f>SUM(F163,F164)</f>
        <v>200884</v>
      </c>
      <c r="G162" s="85">
        <f>SUM('Organizacijska i funkcijska str'!J495,'Organizacijska i funkcijska str'!J542)</f>
        <v>0</v>
      </c>
      <c r="H162" s="85">
        <f>SUM('Organizacijska i funkcijska str'!K495,'Organizacijska i funkcijska str'!K542)</f>
        <v>0</v>
      </c>
      <c r="I162" s="86">
        <f>SUM(I163)</f>
        <v>0</v>
      </c>
      <c r="J162" s="108">
        <f t="shared" si="28"/>
        <v>119.03602178254198</v>
      </c>
      <c r="K162" s="81">
        <f t="shared" si="30"/>
        <v>91.72785388127855</v>
      </c>
      <c r="N162" s="51"/>
      <c r="O162" s="53"/>
      <c r="P162" s="53"/>
      <c r="Q162" s="53"/>
      <c r="R162" s="53"/>
      <c r="S162" s="52"/>
      <c r="T162" s="52"/>
      <c r="U162" s="52"/>
    </row>
    <row r="163" spans="1:21" s="22" customFormat="1" ht="11.25">
      <c r="A163" s="124">
        <v>3721</v>
      </c>
      <c r="B163" s="114" t="s">
        <v>375</v>
      </c>
      <c r="C163" s="91">
        <v>168759</v>
      </c>
      <c r="D163" s="91">
        <f>SUM('Organizacijska i funkcijska str'!F486,'Organizacijska i funkcijska str'!F496,'Organizacijska i funkcijska str'!F543)</f>
        <v>194000</v>
      </c>
      <c r="E163" s="91">
        <f>SUM('Organizacijska i funkcijska str'!G486,'Organizacijska i funkcijska str'!G496,'Organizacijska i funkcijska str'!G543)</f>
        <v>144000</v>
      </c>
      <c r="F163" s="91">
        <f>SUM('Organizacijska i funkcijska str'!H486,'Organizacijska i funkcijska str'!H496,'Organizacijska i funkcijska str'!H543)</f>
        <v>126643</v>
      </c>
      <c r="G163" s="129">
        <f>SUM('Organizacijska i funkcijska str'!J496,'Organizacijska i funkcijska str'!J543)</f>
        <v>0</v>
      </c>
      <c r="H163" s="129">
        <f>SUM('Organizacijska i funkcijska str'!K496,'Organizacijska i funkcijska str'!K543)</f>
        <v>0</v>
      </c>
      <c r="I163" s="91">
        <f>SUM('Organizacijska i funkcijska str'!L496,'Organizacijska i funkcijska str'!L543)</f>
        <v>0</v>
      </c>
      <c r="J163" s="123">
        <f t="shared" si="28"/>
        <v>75.04370137296381</v>
      </c>
      <c r="K163" s="81">
        <f t="shared" si="30"/>
        <v>87.94652777777779</v>
      </c>
      <c r="N163" s="55"/>
      <c r="O163" s="64"/>
      <c r="P163" s="64"/>
      <c r="Q163" s="64"/>
      <c r="R163" s="64"/>
      <c r="S163" s="56"/>
      <c r="T163" s="56"/>
      <c r="U163" s="56"/>
    </row>
    <row r="164" spans="1:21" s="22" customFormat="1" ht="11.25">
      <c r="A164" s="124">
        <v>3722</v>
      </c>
      <c r="B164" s="114" t="s">
        <v>550</v>
      </c>
      <c r="C164" s="91"/>
      <c r="D164" s="91">
        <f>SUM('Organizacijska i funkcijska str'!F544)</f>
        <v>95000</v>
      </c>
      <c r="E164" s="91">
        <f>SUM('Organizacijska i funkcijska str'!G544)</f>
        <v>75000</v>
      </c>
      <c r="F164" s="91">
        <f>SUM('Organizacijska i funkcijska str'!H544)</f>
        <v>74241</v>
      </c>
      <c r="G164" s="129"/>
      <c r="H164" s="129"/>
      <c r="I164" s="91"/>
      <c r="J164" s="123"/>
      <c r="K164" s="81">
        <f t="shared" si="30"/>
        <v>98.988</v>
      </c>
      <c r="N164" s="55"/>
      <c r="O164" s="64"/>
      <c r="P164" s="64"/>
      <c r="Q164" s="64"/>
      <c r="R164" s="64"/>
      <c r="S164" s="56"/>
      <c r="T164" s="56"/>
      <c r="U164" s="56"/>
    </row>
    <row r="165" spans="1:21" s="19" customFormat="1" ht="11.25">
      <c r="A165" s="99">
        <v>38</v>
      </c>
      <c r="B165" s="100" t="s">
        <v>5</v>
      </c>
      <c r="C165" s="81">
        <f aca="true" t="shared" si="34" ref="C165:I165">SUM(C166,C168,C170,C172)</f>
        <v>283022</v>
      </c>
      <c r="D165" s="81">
        <f t="shared" si="34"/>
        <v>421000</v>
      </c>
      <c r="E165" s="81">
        <f t="shared" si="34"/>
        <v>456000</v>
      </c>
      <c r="F165" s="81">
        <f t="shared" si="34"/>
        <v>376346.01</v>
      </c>
      <c r="G165" s="81">
        <f t="shared" si="34"/>
        <v>0</v>
      </c>
      <c r="H165" s="81">
        <f t="shared" si="34"/>
        <v>0</v>
      </c>
      <c r="I165" s="81">
        <f t="shared" si="34"/>
        <v>0</v>
      </c>
      <c r="J165" s="108">
        <f t="shared" si="28"/>
        <v>132.97411861975394</v>
      </c>
      <c r="K165" s="81">
        <f t="shared" si="30"/>
        <v>82.53201973684212</v>
      </c>
      <c r="N165" s="51"/>
      <c r="O165" s="51"/>
      <c r="P165" s="52"/>
      <c r="Q165" s="52"/>
      <c r="R165" s="52"/>
      <c r="S165" s="52"/>
      <c r="T165" s="52"/>
      <c r="U165" s="52"/>
    </row>
    <row r="166" spans="1:21" s="19" customFormat="1" ht="11.25">
      <c r="A166" s="99">
        <v>381</v>
      </c>
      <c r="B166" s="100" t="s">
        <v>48</v>
      </c>
      <c r="C166" s="82">
        <f aca="true" t="shared" si="35" ref="C166:I166">SUM(C167)</f>
        <v>283022</v>
      </c>
      <c r="D166" s="82">
        <f t="shared" si="35"/>
        <v>411000</v>
      </c>
      <c r="E166" s="81">
        <f t="shared" si="35"/>
        <v>426000</v>
      </c>
      <c r="F166" s="81">
        <f t="shared" si="35"/>
        <v>350819.01</v>
      </c>
      <c r="G166" s="82">
        <f t="shared" si="35"/>
        <v>0</v>
      </c>
      <c r="H166" s="82">
        <f t="shared" si="35"/>
        <v>0</v>
      </c>
      <c r="I166" s="81">
        <f t="shared" si="35"/>
        <v>0</v>
      </c>
      <c r="J166" s="108">
        <f t="shared" si="28"/>
        <v>123.95467843489199</v>
      </c>
      <c r="K166" s="81">
        <f t="shared" si="30"/>
        <v>82.35188028169014</v>
      </c>
      <c r="N166" s="53"/>
      <c r="O166" s="53"/>
      <c r="P166" s="53"/>
      <c r="Q166" s="53"/>
      <c r="R166" s="52"/>
      <c r="S166" s="52"/>
      <c r="T166" s="52"/>
      <c r="U166" s="52"/>
    </row>
    <row r="167" spans="1:21" s="22" customFormat="1" ht="11.25">
      <c r="A167" s="113">
        <v>3811</v>
      </c>
      <c r="B167" s="114" t="s">
        <v>297</v>
      </c>
      <c r="C167" s="84">
        <v>283022</v>
      </c>
      <c r="D167" s="84">
        <f>SUM('Organizacijska i funkcijska str'!F30,'Organizacijska i funkcijska str'!F70,'Organizacijska i funkcijska str'!F194,'Organizacijska i funkcijska str'!F257,'Organizacijska i funkcijska str'!F266,'Organizacijska i funkcijska str'!F355,'Organizacijska i funkcijska str'!F505,'Organizacijska i funkcijska str'!F524,'Organizacijska i funkcijska str'!F533,'Organizacijska i funkcijska str'!F547,'Organizacijska i funkcijska str'!F568,'Organizacijska i funkcijska str'!F574,'Organizacijska i funkcijska str'!F580,'Organizacijska i funkcijska str'!F592,'Organizacijska i funkcijska str'!F600)</f>
        <v>411000</v>
      </c>
      <c r="E167" s="84">
        <v>426000</v>
      </c>
      <c r="F167" s="84">
        <f>SUM('Organizacijska i funkcijska str'!H30,'Organizacijska i funkcijska str'!H70,'Organizacijska i funkcijska str'!H194,'Organizacijska i funkcijska str'!H257,'Organizacijska i funkcijska str'!H266,'Organizacijska i funkcijska str'!H355,'Organizacijska i funkcijska str'!H505,'Organizacijska i funkcijska str'!H524,'Organizacijska i funkcijska str'!H533,'Organizacijska i funkcijska str'!H547,'Organizacijska i funkcijska str'!H568,'Organizacijska i funkcijska str'!H574,'Organizacijska i funkcijska str'!H580,'Organizacijska i funkcijska str'!H592,'Organizacijska i funkcijska str'!H600)</f>
        <v>350819.01</v>
      </c>
      <c r="G167" s="127">
        <f>SUM('Organizacijska i funkcijska str'!J70,'Organizacijska i funkcijska str'!J194,'Organizacijska i funkcijska str'!J257,'Organizacijska i funkcijska str'!J266,'Organizacijska i funkcijska str'!J355,'Organizacijska i funkcijska str'!J505,'Organizacijska i funkcijska str'!J524,'Organizacijska i funkcijska str'!J533,'Organizacijska i funkcijska str'!J547,'Organizacijska i funkcijska str'!J568,'Organizacijska i funkcijska str'!J574,'Organizacijska i funkcijska str'!J580,'Organizacijska i funkcijska str'!J592)</f>
        <v>0</v>
      </c>
      <c r="H167" s="127">
        <f>SUM('Organizacijska i funkcijska str'!K70,'Organizacijska i funkcijska str'!K194,'Organizacijska i funkcijska str'!K257,'Organizacijska i funkcijska str'!K266,'Organizacijska i funkcijska str'!K355,'Organizacijska i funkcijska str'!K505,'Organizacijska i funkcijska str'!K524,'Organizacijska i funkcijska str'!K533,'Organizacijska i funkcijska str'!K547,'Organizacijska i funkcijska str'!K568,'Organizacijska i funkcijska str'!K574,'Organizacijska i funkcijska str'!K580,'Organizacijska i funkcijska str'!K592)</f>
        <v>0</v>
      </c>
      <c r="I167" s="84">
        <f>SUM('Organizacijska i funkcijska str'!L30,'Organizacijska i funkcijska str'!L70,'Organizacijska i funkcijska str'!L194,'Organizacijska i funkcijska str'!L257,'Organizacijska i funkcijska str'!L266,'Organizacijska i funkcijska str'!L355,'Organizacijska i funkcijska str'!L505,'Organizacijska i funkcijska str'!L524,'Organizacijska i funkcijska str'!L533,'Organizacijska i funkcijska str'!L547,'Organizacijska i funkcijska str'!L568,'Organizacijska i funkcijska str'!L574,'Organizacijska i funkcijska str'!L580,'Organizacijska i funkcijska str'!L592,'Organizacijska i funkcijska str'!L600)</f>
        <v>0</v>
      </c>
      <c r="J167" s="123">
        <f t="shared" si="28"/>
        <v>123.95467843489199</v>
      </c>
      <c r="K167" s="81">
        <f t="shared" si="30"/>
        <v>82.35188028169014</v>
      </c>
      <c r="N167" s="62"/>
      <c r="O167" s="62"/>
      <c r="P167" s="62"/>
      <c r="Q167" s="62"/>
      <c r="R167" s="66"/>
      <c r="S167" s="66"/>
      <c r="T167" s="66"/>
      <c r="U167" s="66"/>
    </row>
    <row r="168" spans="1:21" s="22" customFormat="1" ht="11.25">
      <c r="A168" s="99">
        <v>383</v>
      </c>
      <c r="B168" s="100" t="s">
        <v>589</v>
      </c>
      <c r="C168" s="82">
        <f aca="true" t="shared" si="36" ref="C168:I168">SUM(C169)</f>
        <v>0</v>
      </c>
      <c r="D168" s="82">
        <f t="shared" si="36"/>
        <v>0</v>
      </c>
      <c r="E168" s="82">
        <f t="shared" si="36"/>
        <v>30000</v>
      </c>
      <c r="F168" s="82">
        <f t="shared" si="36"/>
        <v>25527</v>
      </c>
      <c r="G168" s="82">
        <f t="shared" si="36"/>
        <v>0</v>
      </c>
      <c r="H168" s="82">
        <f t="shared" si="36"/>
        <v>0</v>
      </c>
      <c r="I168" s="82">
        <f t="shared" si="36"/>
        <v>0</v>
      </c>
      <c r="J168" s="108"/>
      <c r="K168" s="81">
        <f t="shared" si="30"/>
        <v>85.09</v>
      </c>
      <c r="N168" s="62"/>
      <c r="O168" s="62"/>
      <c r="P168" s="62"/>
      <c r="Q168" s="62"/>
      <c r="R168" s="66"/>
      <c r="S168" s="66"/>
      <c r="T168" s="66"/>
      <c r="U168" s="66"/>
    </row>
    <row r="169" spans="1:21" s="22" customFormat="1" ht="11.25">
      <c r="A169" s="113">
        <v>3831</v>
      </c>
      <c r="B169" s="114" t="s">
        <v>588</v>
      </c>
      <c r="C169" s="84">
        <f>SUM('Organizacijska i funkcijska str'!F231)</f>
        <v>0</v>
      </c>
      <c r="D169" s="84">
        <f>SUM('Organizacijska i funkcijska str'!F231)</f>
        <v>0</v>
      </c>
      <c r="E169" s="84">
        <f>SUM('Organizacijska i funkcijska str'!G231)</f>
        <v>30000</v>
      </c>
      <c r="F169" s="84">
        <f>SUM('Organizacijska i funkcijska str'!H231)</f>
        <v>25527</v>
      </c>
      <c r="G169" s="84">
        <f>SUM('Organizacijska i funkcijska str'!J231)</f>
        <v>0</v>
      </c>
      <c r="H169" s="84">
        <f>SUM('Organizacijska i funkcijska str'!K231)</f>
        <v>0</v>
      </c>
      <c r="I169" s="84">
        <f>SUM('Organizacijska i funkcijska str'!L231)</f>
        <v>0</v>
      </c>
      <c r="J169" s="123"/>
      <c r="K169" s="81">
        <f t="shared" si="30"/>
        <v>85.09</v>
      </c>
      <c r="N169" s="62"/>
      <c r="O169" s="62"/>
      <c r="P169" s="62"/>
      <c r="Q169" s="62"/>
      <c r="R169" s="66"/>
      <c r="S169" s="66"/>
      <c r="T169" s="66"/>
      <c r="U169" s="66"/>
    </row>
    <row r="170" spans="1:11" s="22" customFormat="1" ht="11.25">
      <c r="A170" s="99">
        <v>385</v>
      </c>
      <c r="B170" s="100" t="s">
        <v>46</v>
      </c>
      <c r="C170" s="82">
        <f>SUM(C171)</f>
        <v>0</v>
      </c>
      <c r="D170" s="82">
        <f>SUM(D171)</f>
        <v>10000</v>
      </c>
      <c r="E170" s="81">
        <f>SUM(E171)</f>
        <v>0</v>
      </c>
      <c r="F170" s="81">
        <f>SUM(F171)</f>
        <v>0</v>
      </c>
      <c r="G170" s="82">
        <f>SUM('Organizacijska i funkcijska str'!J162)</f>
        <v>0</v>
      </c>
      <c r="H170" s="82">
        <f>SUM('Organizacijska i funkcijska str'!K162)</f>
        <v>0</v>
      </c>
      <c r="I170" s="81">
        <f>SUM(I171)</f>
        <v>0</v>
      </c>
      <c r="J170" s="108" t="e">
        <f t="shared" si="28"/>
        <v>#DIV/0!</v>
      </c>
      <c r="K170" s="81" t="e">
        <f t="shared" si="30"/>
        <v>#DIV/0!</v>
      </c>
    </row>
    <row r="171" spans="1:11" s="22" customFormat="1" ht="11.25">
      <c r="A171" s="113">
        <v>3851</v>
      </c>
      <c r="B171" s="114" t="s">
        <v>319</v>
      </c>
      <c r="C171" s="84"/>
      <c r="D171" s="84">
        <f>SUM('Organizacijska i funkcijska str'!F163)</f>
        <v>10000</v>
      </c>
      <c r="E171" s="84">
        <f>SUM('Organizacijska i funkcijska str'!G163)</f>
        <v>0</v>
      </c>
      <c r="F171" s="84">
        <f>SUM('Organizacijska i funkcijska str'!H163)</f>
        <v>0</v>
      </c>
      <c r="G171" s="84">
        <f>SUM('Organizacijska i funkcijska str'!J163)</f>
        <v>0</v>
      </c>
      <c r="H171" s="84">
        <f>SUM('Organizacijska i funkcijska str'!K163)</f>
        <v>0</v>
      </c>
      <c r="I171" s="84">
        <f>SUM('Organizacijska i funkcijska str'!L163)</f>
        <v>0</v>
      </c>
      <c r="J171" s="123" t="e">
        <f t="shared" si="28"/>
        <v>#DIV/0!</v>
      </c>
      <c r="K171" s="81" t="e">
        <f t="shared" si="30"/>
        <v>#DIV/0!</v>
      </c>
    </row>
    <row r="172" spans="1:11" s="19" customFormat="1" ht="11.25">
      <c r="A172" s="99">
        <v>386</v>
      </c>
      <c r="B172" s="100" t="s">
        <v>213</v>
      </c>
      <c r="C172" s="82">
        <f>SUM(C173)</f>
        <v>0</v>
      </c>
      <c r="D172" s="82">
        <f>SUM(D173)</f>
        <v>0</v>
      </c>
      <c r="E172" s="81">
        <f>SUM(E173)</f>
        <v>0</v>
      </c>
      <c r="F172" s="81">
        <f>SUM(F173)</f>
        <v>0</v>
      </c>
      <c r="G172" s="82">
        <f>SUM('Organizacijska i funkcijska str'!J408)</f>
        <v>0</v>
      </c>
      <c r="H172" s="82">
        <f>SUM('Organizacijska i funkcijska str'!K408)</f>
        <v>0</v>
      </c>
      <c r="I172" s="81">
        <f>SUM(I173)</f>
        <v>0</v>
      </c>
      <c r="J172" s="108" t="e">
        <f t="shared" si="28"/>
        <v>#DIV/0!</v>
      </c>
      <c r="K172" s="81" t="e">
        <f t="shared" si="30"/>
        <v>#DIV/0!</v>
      </c>
    </row>
    <row r="173" spans="1:11" s="22" customFormat="1" ht="11.25">
      <c r="A173" s="113">
        <v>3861</v>
      </c>
      <c r="B173" s="114" t="s">
        <v>384</v>
      </c>
      <c r="C173" s="83">
        <f>SUM('Organizacijska i funkcijska str'!F32,'Organizacijska i funkcijska str'!F409,'Organizacijska i funkcijska str'!F470)</f>
        <v>0</v>
      </c>
      <c r="D173" s="83">
        <f>SUM('Organizacijska i funkcijska str'!F32,'Organizacijska i funkcijska str'!F409,'Organizacijska i funkcijska str'!F470)</f>
        <v>0</v>
      </c>
      <c r="E173" s="83">
        <f>SUM('Organizacijska i funkcijska str'!G32,'Organizacijska i funkcijska str'!G409,'Organizacijska i funkcijska str'!G470)</f>
        <v>0</v>
      </c>
      <c r="F173" s="83">
        <f>SUM('Organizacijska i funkcijska str'!H32,'Organizacijska i funkcijska str'!H409,'Organizacijska i funkcijska str'!H470)</f>
        <v>0</v>
      </c>
      <c r="G173" s="84"/>
      <c r="H173" s="84"/>
      <c r="I173" s="83">
        <f>SUM('Organizacijska i funkcijska str'!L32,'Organizacijska i funkcijska str'!L409,'Organizacijska i funkcijska str'!L470)</f>
        <v>0</v>
      </c>
      <c r="J173" s="123" t="e">
        <f t="shared" si="28"/>
        <v>#DIV/0!</v>
      </c>
      <c r="K173" s="81" t="e">
        <f t="shared" si="30"/>
        <v>#DIV/0!</v>
      </c>
    </row>
    <row r="174" spans="1:11" ht="12.75">
      <c r="A174" s="117">
        <v>4</v>
      </c>
      <c r="B174" s="118" t="s">
        <v>11</v>
      </c>
      <c r="C174" s="88">
        <f>SUM(C175,C178,C190)</f>
        <v>1575692</v>
      </c>
      <c r="D174" s="88">
        <f>SUM(D175,D178,D190)</f>
        <v>23406500</v>
      </c>
      <c r="E174" s="88">
        <f>SUM(E175,E178,E190)</f>
        <v>1039000</v>
      </c>
      <c r="F174" s="88">
        <f>SUM(F175,F178,F190)</f>
        <v>1009262.66</v>
      </c>
      <c r="G174" s="88">
        <f>SUM(G175,G178)</f>
        <v>14816000</v>
      </c>
      <c r="H174" s="88">
        <f>SUM(H175,H178)</f>
        <v>11018700</v>
      </c>
      <c r="I174" s="88">
        <f>SUM(I175,I178,I190)</f>
        <v>0</v>
      </c>
      <c r="J174" s="88">
        <f>+F174/C174*100</f>
        <v>64.05202666510968</v>
      </c>
      <c r="K174" s="81">
        <f t="shared" si="30"/>
        <v>97.13788835418671</v>
      </c>
    </row>
    <row r="175" spans="1:11" s="19" customFormat="1" ht="11.25">
      <c r="A175" s="102">
        <v>41</v>
      </c>
      <c r="B175" s="100" t="s">
        <v>214</v>
      </c>
      <c r="C175" s="86">
        <f>SUM(C176,)</f>
        <v>0</v>
      </c>
      <c r="D175" s="86">
        <f>SUM(D176,)</f>
        <v>3000</v>
      </c>
      <c r="E175" s="86">
        <f>SUM(E176,)</f>
        <v>3000</v>
      </c>
      <c r="F175" s="86">
        <f>SUM(F176,)</f>
        <v>3000</v>
      </c>
      <c r="G175" s="86">
        <v>0</v>
      </c>
      <c r="H175" s="86">
        <v>180000</v>
      </c>
      <c r="I175" s="86">
        <f>SUM(I176,)</f>
        <v>0</v>
      </c>
      <c r="J175" s="130" t="e">
        <f>+F175/C175*100</f>
        <v>#DIV/0!</v>
      </c>
      <c r="K175" s="81">
        <f t="shared" si="30"/>
        <v>100</v>
      </c>
    </row>
    <row r="176" spans="1:11" s="19" customFormat="1" ht="11.25">
      <c r="A176" s="102">
        <v>411</v>
      </c>
      <c r="B176" s="100" t="s">
        <v>49</v>
      </c>
      <c r="C176" s="85">
        <f>SUM(C177)</f>
        <v>0</v>
      </c>
      <c r="D176" s="85">
        <f>SUM(D177)</f>
        <v>3000</v>
      </c>
      <c r="E176" s="86">
        <f>SUM(E177)</f>
        <v>3000</v>
      </c>
      <c r="F176" s="86">
        <f>SUM(F177)</f>
        <v>3000</v>
      </c>
      <c r="G176" s="86"/>
      <c r="H176" s="86"/>
      <c r="I176" s="86">
        <f>SUM(I177)</f>
        <v>0</v>
      </c>
      <c r="J176" s="130" t="e">
        <f aca="true" t="shared" si="37" ref="J176:J189">+F176/C176*100</f>
        <v>#DIV/0!</v>
      </c>
      <c r="K176" s="81">
        <f t="shared" si="30"/>
        <v>100</v>
      </c>
    </row>
    <row r="177" spans="1:11" s="22" customFormat="1" ht="11.25">
      <c r="A177" s="124">
        <v>4112</v>
      </c>
      <c r="B177" s="114" t="s">
        <v>383</v>
      </c>
      <c r="C177" s="91"/>
      <c r="D177" s="91">
        <f>SUM('Organizacijska i funkcijska str'!F220,'Organizacijska i funkcijska str'!F437)</f>
        <v>3000</v>
      </c>
      <c r="E177" s="91">
        <f>SUM('Organizacijska i funkcijska str'!G220,'Organizacijska i funkcijska str'!G437)</f>
        <v>3000</v>
      </c>
      <c r="F177" s="91">
        <f>SUM('Organizacijska i funkcijska str'!H220,'Organizacijska i funkcijska str'!H437)</f>
        <v>3000</v>
      </c>
      <c r="G177" s="91">
        <f>SUM('Organizacijska i funkcijska str'!I220,'Organizacijska i funkcijska str'!I437)</f>
        <v>0</v>
      </c>
      <c r="H177" s="91">
        <f>SUM('Organizacijska i funkcijska str'!J220,'Organizacijska i funkcijska str'!J437)</f>
        <v>0</v>
      </c>
      <c r="I177" s="91">
        <f>SUM('Organizacijska i funkcijska str'!K220,'Organizacijska i funkcijska str'!K437)</f>
        <v>0</v>
      </c>
      <c r="J177" s="131" t="e">
        <f t="shared" si="37"/>
        <v>#DIV/0!</v>
      </c>
      <c r="K177" s="81">
        <f t="shared" si="30"/>
        <v>100</v>
      </c>
    </row>
    <row r="178" spans="1:11" s="19" customFormat="1" ht="11.25">
      <c r="A178" s="102">
        <v>42</v>
      </c>
      <c r="B178" s="100" t="s">
        <v>12</v>
      </c>
      <c r="C178" s="86">
        <f>SUM(C179,C183,C187,)</f>
        <v>944531</v>
      </c>
      <c r="D178" s="86">
        <f>SUM(D179,D183,D187,)</f>
        <v>22553500</v>
      </c>
      <c r="E178" s="86">
        <f>SUM(E179,E183,E187,)</f>
        <v>806000</v>
      </c>
      <c r="F178" s="86">
        <f>SUM(F179,F183,F187,)</f>
        <v>778223.28</v>
      </c>
      <c r="G178" s="86">
        <v>14816000</v>
      </c>
      <c r="H178" s="86">
        <v>10838700</v>
      </c>
      <c r="I178" s="86">
        <f>SUM(I179,I183,I187,)</f>
        <v>0</v>
      </c>
      <c r="J178" s="130">
        <f t="shared" si="37"/>
        <v>82.3925609641187</v>
      </c>
      <c r="K178" s="81">
        <f t="shared" si="30"/>
        <v>96.55375682382135</v>
      </c>
    </row>
    <row r="179" spans="1:17" s="19" customFormat="1" ht="11.25">
      <c r="A179" s="99">
        <v>421</v>
      </c>
      <c r="B179" s="100" t="s">
        <v>51</v>
      </c>
      <c r="C179" s="82">
        <f>SUM(C180,C181,C182)</f>
        <v>930614</v>
      </c>
      <c r="D179" s="82">
        <f>SUM(D180,D181,D182)</f>
        <v>22423500</v>
      </c>
      <c r="E179" s="82">
        <f>SUM(E180,E181,E182)</f>
        <v>721000</v>
      </c>
      <c r="F179" s="82">
        <f>SUM(F180,F181,F182)</f>
        <v>697306.28</v>
      </c>
      <c r="G179" s="82">
        <f>SUM(G182)</f>
        <v>0</v>
      </c>
      <c r="H179" s="82">
        <f>SUM(H182)</f>
        <v>0</v>
      </c>
      <c r="I179" s="82">
        <f>SUM(I180,I181,I182)</f>
        <v>0</v>
      </c>
      <c r="J179" s="130">
        <f t="shared" si="37"/>
        <v>74.92970017644265</v>
      </c>
      <c r="K179" s="81">
        <f t="shared" si="30"/>
        <v>96.71376976421638</v>
      </c>
      <c r="N179" s="20"/>
      <c r="O179" s="20"/>
      <c r="P179" s="20"/>
      <c r="Q179" s="42"/>
    </row>
    <row r="180" spans="1:17" s="22" customFormat="1" ht="11.25">
      <c r="A180" s="113">
        <v>4212</v>
      </c>
      <c r="B180" s="114" t="s">
        <v>415</v>
      </c>
      <c r="C180" s="84">
        <v>321306</v>
      </c>
      <c r="D180" s="84">
        <f>SUM('Organizacijska i funkcijska str'!F424,'Organizacijska i funkcijska str'!F449,'Organizacijska i funkcijska str'!F450)</f>
        <v>7190500</v>
      </c>
      <c r="E180" s="84">
        <f>SUM('Organizacijska i funkcijska str'!G424,'Organizacijska i funkcijska str'!G449,'Organizacijska i funkcijska str'!G450)</f>
        <v>40000</v>
      </c>
      <c r="F180" s="84">
        <f>SUM('Organizacijska i funkcijska str'!H424,'Organizacijska i funkcijska str'!IH49,'Organizacijska i funkcijska str'!H450)</f>
        <v>39571</v>
      </c>
      <c r="G180" s="84">
        <f>SUM('Organizacijska i funkcijska str'!I424,'Organizacijska i funkcijska str'!I449,'Organizacijska i funkcijska str'!I450)</f>
        <v>0</v>
      </c>
      <c r="H180" s="84">
        <f>SUM('Organizacijska i funkcijska str'!J424,'Organizacijska i funkcijska str'!J449,'Organizacijska i funkcijska str'!J450)</f>
        <v>0</v>
      </c>
      <c r="I180" s="84">
        <f>SUM('Organizacijska i funkcijska str'!K424,'Organizacijska i funkcijska str'!K449,'Organizacijska i funkcijska str'!K450)</f>
        <v>0</v>
      </c>
      <c r="J180" s="131"/>
      <c r="K180" s="81">
        <f t="shared" si="30"/>
        <v>98.9275</v>
      </c>
      <c r="N180" s="62"/>
      <c r="O180" s="62"/>
      <c r="P180" s="62"/>
      <c r="Q180" s="63"/>
    </row>
    <row r="181" spans="1:17" s="22" customFormat="1" ht="11.25">
      <c r="A181" s="113">
        <v>4213</v>
      </c>
      <c r="B181" s="114" t="s">
        <v>417</v>
      </c>
      <c r="C181" s="84">
        <v>359426</v>
      </c>
      <c r="D181" s="84">
        <f>SUM('Organizacijska i funkcijska str'!F286,'Organizacijska i funkcijska str'!F413,'Organizacijska i funkcijska str'!F414,'Organizacijska i funkcijska str'!F415)</f>
        <v>5200000</v>
      </c>
      <c r="E181" s="84">
        <f>SUM('Organizacijska i funkcijska str'!G286,'Organizacijska i funkcijska str'!G413,'Organizacijska i funkcijska str'!G414,'Organizacijska i funkcijska str'!G415)</f>
        <v>350000</v>
      </c>
      <c r="F181" s="84">
        <f>SUM('Organizacijska i funkcijska str'!H286,'Organizacijska i funkcijska str'!H413,'Organizacijska i funkcijska str'!H414,'Organizacijska i funkcijska str'!H415)</f>
        <v>342367.34</v>
      </c>
      <c r="G181" s="84">
        <f>SUM('Organizacijska i funkcijska str'!J286,'Organizacijska i funkcijska str'!J413,'Organizacijska i funkcijska str'!J415)</f>
        <v>0</v>
      </c>
      <c r="H181" s="84">
        <f>SUM('Organizacijska i funkcijska str'!K286,'Organizacijska i funkcijska str'!K413,'Organizacijska i funkcijska str'!K415)</f>
        <v>0</v>
      </c>
      <c r="I181" s="84">
        <f>SUM('Organizacijska i funkcijska str'!L286,'Organizacijska i funkcijska str'!L413,'Organizacijska i funkcijska str'!L415)</f>
        <v>0</v>
      </c>
      <c r="J181" s="131"/>
      <c r="K181" s="81">
        <f t="shared" si="30"/>
        <v>97.81924000000001</v>
      </c>
      <c r="N181" s="62"/>
      <c r="O181" s="62"/>
      <c r="P181" s="62"/>
      <c r="Q181" s="63"/>
    </row>
    <row r="182" spans="1:17" s="22" customFormat="1" ht="11.25">
      <c r="A182" s="113">
        <v>4214</v>
      </c>
      <c r="B182" s="114" t="s">
        <v>348</v>
      </c>
      <c r="C182" s="84">
        <v>249882</v>
      </c>
      <c r="D182" s="84">
        <f>SUM('Organizacijska i funkcijska str'!F331,'Organizacijska i funkcijska str'!F400,'Organizacijska i funkcijska str'!F439,'Organizacijska i funkcijska str'!F440,'Organizacijska i funkcijska str'!F457)</f>
        <v>10033000</v>
      </c>
      <c r="E182" s="84">
        <f>SUM('Organizacijska i funkcijska str'!G331,'Organizacijska i funkcijska str'!G400,'Organizacijska i funkcijska str'!G439,'Organizacijska i funkcijska str'!G440,'Organizacijska i funkcijska str'!G457)</f>
        <v>331000</v>
      </c>
      <c r="F182" s="84">
        <f>SUM('Organizacijska i funkcijska str'!H331,'Organizacijska i funkcijska str'!H400,'Organizacijska i funkcijska str'!H439,'Organizacijska i funkcijska str'!H440,'Organizacijska i funkcijska str'!H457)</f>
        <v>315367.94</v>
      </c>
      <c r="G182" s="84">
        <f>SUM('Organizacijska i funkcijska str'!J331,'Organizacijska i funkcijska str'!J400,'Organizacijska i funkcijska str'!J440)</f>
        <v>0</v>
      </c>
      <c r="H182" s="84">
        <f>SUM('Organizacijska i funkcijska str'!K331,'Organizacijska i funkcijska str'!K400,'Organizacijska i funkcijska str'!K440)</f>
        <v>0</v>
      </c>
      <c r="I182" s="84">
        <f>SUM('Organizacijska i funkcijska str'!L331,'Organizacijska i funkcijska str'!L400,'Organizacijska i funkcijska str'!L440)</f>
        <v>0</v>
      </c>
      <c r="J182" s="131">
        <f t="shared" si="37"/>
        <v>126.2067455839156</v>
      </c>
      <c r="K182" s="81">
        <f t="shared" si="30"/>
        <v>95.27732326283987</v>
      </c>
      <c r="N182" s="62"/>
      <c r="O182" s="62"/>
      <c r="P182" s="62"/>
      <c r="Q182" s="63"/>
    </row>
    <row r="183" spans="1:11" s="19" customFormat="1" ht="11.25">
      <c r="A183" s="99">
        <v>422</v>
      </c>
      <c r="B183" s="100" t="s">
        <v>39</v>
      </c>
      <c r="C183" s="82">
        <f>SUM(C184:C186)</f>
        <v>13917</v>
      </c>
      <c r="D183" s="82">
        <f>SUM(D184:D186)</f>
        <v>55000</v>
      </c>
      <c r="E183" s="82">
        <f>SUM(E184:E186)</f>
        <v>30000</v>
      </c>
      <c r="F183" s="82">
        <f>SUM(F184:F186)</f>
        <v>25917</v>
      </c>
      <c r="G183" s="82">
        <f>SUM('Organizacijska i funkcijska str'!J168,'Organizacijska i funkcijska str'!J313,'Organizacijska i funkcijska str'!J358,'Organizacijska i funkcijska str'!J391)</f>
        <v>0</v>
      </c>
      <c r="H183" s="82">
        <f>SUM('Organizacijska i funkcijska str'!K168,'Organizacijska i funkcijska str'!K313,'Organizacijska i funkcijska str'!K358,'Organizacijska i funkcijska str'!K391)</f>
        <v>0</v>
      </c>
      <c r="I183" s="81">
        <f>SUM(I184:I186)</f>
        <v>0</v>
      </c>
      <c r="J183" s="130">
        <f t="shared" si="37"/>
        <v>186.22547962923045</v>
      </c>
      <c r="K183" s="81">
        <f t="shared" si="30"/>
        <v>86.39</v>
      </c>
    </row>
    <row r="184" spans="1:11" s="22" customFormat="1" ht="11.25">
      <c r="A184" s="113">
        <v>4221</v>
      </c>
      <c r="B184" s="114" t="s">
        <v>320</v>
      </c>
      <c r="C184" s="84">
        <v>11085</v>
      </c>
      <c r="D184" s="84">
        <f>SUM('Organizacijska i funkcijska str'!F169,'Organizacijska i funkcijska str'!F360)</f>
        <v>20000</v>
      </c>
      <c r="E184" s="84">
        <f>SUM('Organizacijska i funkcijska str'!G169,'Organizacijska i funkcijska str'!G360)</f>
        <v>20000</v>
      </c>
      <c r="F184" s="84">
        <f>SUM('Organizacijska i funkcijska str'!H169,'Organizacijska i funkcijska str'!H360)</f>
        <v>19351</v>
      </c>
      <c r="G184" s="84"/>
      <c r="H184" s="84"/>
      <c r="I184" s="84">
        <f>SUM('Organizacijska i funkcijska str'!L169,'Organizacijska i funkcijska str'!L360)</f>
        <v>0</v>
      </c>
      <c r="J184" s="131">
        <f t="shared" si="37"/>
        <v>174.56923770861525</v>
      </c>
      <c r="K184" s="81">
        <f t="shared" si="30"/>
        <v>96.755</v>
      </c>
    </row>
    <row r="185" spans="1:11" s="22" customFormat="1" ht="11.25">
      <c r="A185" s="113">
        <v>4223</v>
      </c>
      <c r="B185" s="114" t="s">
        <v>380</v>
      </c>
      <c r="C185" s="84">
        <v>650</v>
      </c>
      <c r="D185" s="84">
        <f>SUM('Organizacijska i funkcijska str'!F170,'Organizacijska i funkcijska str'!F359)</f>
        <v>10000</v>
      </c>
      <c r="E185" s="84">
        <f>SUM('Organizacijska i funkcijska str'!G170,'Organizacijska i funkcijska str'!G359)</f>
        <v>10000</v>
      </c>
      <c r="F185" s="84">
        <f>SUM('Organizacijska i funkcijska str'!H170,'Organizacijska i funkcijska str'!H359)</f>
        <v>6566</v>
      </c>
      <c r="G185" s="84"/>
      <c r="H185" s="84"/>
      <c r="I185" s="84">
        <f>SUM('Organizacijska i funkcijska str'!L170,'Organizacijska i funkcijska str'!L359)</f>
        <v>0</v>
      </c>
      <c r="J185" s="131">
        <f t="shared" si="37"/>
        <v>1010.1538461538462</v>
      </c>
      <c r="K185" s="81">
        <f t="shared" si="30"/>
        <v>65.66</v>
      </c>
    </row>
    <row r="186" spans="1:11" s="22" customFormat="1" ht="11.25">
      <c r="A186" s="113">
        <v>4227</v>
      </c>
      <c r="B186" s="114" t="s">
        <v>381</v>
      </c>
      <c r="C186" s="84">
        <v>2182</v>
      </c>
      <c r="D186" s="84">
        <f>SUM('Organizacijska i funkcijska str'!F171,'Organizacijska i funkcijska str'!F361,'Organizacijska i funkcijska str'!F314,'Organizacijska i funkcijska str'!F392)</f>
        <v>25000</v>
      </c>
      <c r="E186" s="84">
        <f>SUM('Organizacijska i funkcijska str'!G171,'Organizacijska i funkcijska str'!G361,'Organizacijska i funkcijska str'!G314,'Organizacijska i funkcijska str'!G392)</f>
        <v>0</v>
      </c>
      <c r="F186" s="84">
        <f>SUM('Organizacijska i funkcijska str'!H171,'Organizacijska i funkcijska str'!H361,'Organizacijska i funkcijska str'!H314,'Organizacijska i funkcijska str'!H392)</f>
        <v>0</v>
      </c>
      <c r="G186" s="84"/>
      <c r="H186" s="84"/>
      <c r="I186" s="84">
        <f>SUM('Organizacijska i funkcijska str'!L171,'Organizacijska i funkcijska str'!L361,'Organizacijska i funkcijska str'!L314,'Organizacijska i funkcijska str'!L392)</f>
        <v>0</v>
      </c>
      <c r="J186" s="131">
        <f t="shared" si="37"/>
        <v>0</v>
      </c>
      <c r="K186" s="81" t="e">
        <f t="shared" si="30"/>
        <v>#DIV/0!</v>
      </c>
    </row>
    <row r="187" spans="1:11" s="19" customFormat="1" ht="11.25">
      <c r="A187" s="99">
        <v>426</v>
      </c>
      <c r="B187" s="100" t="s">
        <v>47</v>
      </c>
      <c r="C187" s="81">
        <f>SUM(C188:C189)</f>
        <v>0</v>
      </c>
      <c r="D187" s="81">
        <f>SUM(D188:D189)</f>
        <v>75000</v>
      </c>
      <c r="E187" s="81">
        <f>SUM(E188:E189)</f>
        <v>55000</v>
      </c>
      <c r="F187" s="81">
        <f>SUM(F188:F189)</f>
        <v>55000</v>
      </c>
      <c r="G187" s="81">
        <v>781500</v>
      </c>
      <c r="H187" s="81">
        <v>805500</v>
      </c>
      <c r="I187" s="81">
        <f>SUM(I188:I189)</f>
        <v>0</v>
      </c>
      <c r="J187" s="130" t="e">
        <f t="shared" si="37"/>
        <v>#DIV/0!</v>
      </c>
      <c r="K187" s="81">
        <f t="shared" si="30"/>
        <v>100</v>
      </c>
    </row>
    <row r="188" spans="1:11" s="22" customFormat="1" ht="11.25">
      <c r="A188" s="113">
        <v>4262</v>
      </c>
      <c r="B188" s="114" t="s">
        <v>382</v>
      </c>
      <c r="C188" s="84"/>
      <c r="D188" s="84">
        <f>SUM('Organizacijska i funkcijska str'!F174)</f>
        <v>20000</v>
      </c>
      <c r="E188" s="84">
        <f>SUM('Organizacijska i funkcijska str'!G174)</f>
        <v>0</v>
      </c>
      <c r="F188" s="84">
        <f>SUM('Organizacijska i funkcijska str'!H174)</f>
        <v>0</v>
      </c>
      <c r="G188" s="83"/>
      <c r="H188" s="83"/>
      <c r="I188" s="84">
        <f>SUM('Organizacijska i funkcijska str'!L174)</f>
        <v>0</v>
      </c>
      <c r="J188" s="131" t="e">
        <f t="shared" si="37"/>
        <v>#DIV/0!</v>
      </c>
      <c r="K188" s="81" t="e">
        <f t="shared" si="30"/>
        <v>#DIV/0!</v>
      </c>
    </row>
    <row r="189" spans="1:11" s="22" customFormat="1" ht="11.25">
      <c r="A189" s="113">
        <v>4263</v>
      </c>
      <c r="B189" s="114" t="s">
        <v>377</v>
      </c>
      <c r="C189" s="84"/>
      <c r="D189" s="84">
        <f>SUM('Organizacijska i funkcijska str'!F181)</f>
        <v>55000</v>
      </c>
      <c r="E189" s="84">
        <f>SUM('Organizacijska i funkcijska str'!G181)</f>
        <v>55000</v>
      </c>
      <c r="F189" s="84">
        <f>SUM('Organizacijska i funkcijska str'!H181)</f>
        <v>55000</v>
      </c>
      <c r="G189" s="84">
        <f>SUM('Organizacijska i funkcijska str'!I181)</f>
        <v>0</v>
      </c>
      <c r="H189" s="84">
        <f>SUM('Organizacijska i funkcijska str'!J181)</f>
        <v>0</v>
      </c>
      <c r="I189" s="84">
        <f>SUM('Organizacijska i funkcijska str'!K181)</f>
        <v>0</v>
      </c>
      <c r="J189" s="131" t="e">
        <f t="shared" si="37"/>
        <v>#DIV/0!</v>
      </c>
      <c r="K189" s="81">
        <f t="shared" si="30"/>
        <v>100</v>
      </c>
    </row>
    <row r="190" spans="1:11" s="19" customFormat="1" ht="11.25">
      <c r="A190" s="99">
        <v>45</v>
      </c>
      <c r="B190" s="100" t="s">
        <v>410</v>
      </c>
      <c r="C190" s="81">
        <f>SUM(C191)</f>
        <v>631161</v>
      </c>
      <c r="D190" s="81">
        <f>SUM(D191)</f>
        <v>850000</v>
      </c>
      <c r="E190" s="81">
        <f>SUM(E191)</f>
        <v>230000</v>
      </c>
      <c r="F190" s="81">
        <f>SUM(F191)</f>
        <v>228039.38</v>
      </c>
      <c r="G190" s="128"/>
      <c r="H190" s="128"/>
      <c r="I190" s="81">
        <f>SUM(I191)</f>
        <v>0</v>
      </c>
      <c r="J190" s="130"/>
      <c r="K190" s="81">
        <f t="shared" si="30"/>
        <v>99.14755652173913</v>
      </c>
    </row>
    <row r="191" spans="1:11" s="22" customFormat="1" ht="11.25">
      <c r="A191" s="113">
        <v>4511</v>
      </c>
      <c r="B191" s="114" t="s">
        <v>416</v>
      </c>
      <c r="C191" s="84">
        <v>631161</v>
      </c>
      <c r="D191" s="84">
        <f>SUM('Organizacijska i funkcijska str'!F427,)</f>
        <v>850000</v>
      </c>
      <c r="E191" s="84">
        <f>SUM('Organizacijska i funkcijska str'!G427,)</f>
        <v>230000</v>
      </c>
      <c r="F191" s="84">
        <f>SUM('Organizacijska i funkcijska str'!H427,)</f>
        <v>228039.38</v>
      </c>
      <c r="G191" s="84">
        <f>SUM('Organizacijska i funkcijska str'!I427,)</f>
        <v>0</v>
      </c>
      <c r="H191" s="84">
        <f>SUM('Organizacijska i funkcijska str'!J427,)</f>
        <v>0</v>
      </c>
      <c r="I191" s="84">
        <f>SUM('Organizacijska i funkcijska str'!K427,)</f>
        <v>0</v>
      </c>
      <c r="J191" s="131"/>
      <c r="K191" s="81">
        <f t="shared" si="30"/>
        <v>99.14755652173913</v>
      </c>
    </row>
    <row r="192" spans="1:11" ht="12.75">
      <c r="A192" s="98" t="s">
        <v>178</v>
      </c>
      <c r="B192" s="98"/>
      <c r="C192" s="78" t="s">
        <v>215</v>
      </c>
      <c r="D192" s="78" t="s">
        <v>215</v>
      </c>
      <c r="E192" s="78"/>
      <c r="F192" s="78"/>
      <c r="G192" s="78"/>
      <c r="H192" s="78"/>
      <c r="I192" s="78"/>
      <c r="J192" s="132"/>
      <c r="K192" s="81" t="e">
        <f t="shared" si="30"/>
        <v>#DIV/0!</v>
      </c>
    </row>
    <row r="193" spans="1:11" ht="12.75">
      <c r="A193" s="117">
        <v>8</v>
      </c>
      <c r="B193" s="133" t="s">
        <v>179</v>
      </c>
      <c r="C193" s="88">
        <f aca="true" t="shared" si="38" ref="C193:F195">SUM(C194)</f>
        <v>0</v>
      </c>
      <c r="D193" s="88">
        <f t="shared" si="38"/>
        <v>0</v>
      </c>
      <c r="E193" s="88">
        <f t="shared" si="38"/>
        <v>0</v>
      </c>
      <c r="F193" s="88">
        <f t="shared" si="38"/>
        <v>0</v>
      </c>
      <c r="G193" s="88">
        <v>0</v>
      </c>
      <c r="H193" s="88">
        <v>20700</v>
      </c>
      <c r="I193" s="88">
        <f>SUM(I194)</f>
        <v>0</v>
      </c>
      <c r="J193" s="88" t="e">
        <f aca="true" t="shared" si="39" ref="J193:J200">+F193/C193*100</f>
        <v>#DIV/0!</v>
      </c>
      <c r="K193" s="81" t="e">
        <f t="shared" si="30"/>
        <v>#DIV/0!</v>
      </c>
    </row>
    <row r="194" spans="1:17" s="57" customFormat="1" ht="11.25">
      <c r="A194" s="120">
        <v>81</v>
      </c>
      <c r="B194" s="134" t="s">
        <v>216</v>
      </c>
      <c r="C194" s="195">
        <f t="shared" si="38"/>
        <v>0</v>
      </c>
      <c r="D194" s="195">
        <f t="shared" si="38"/>
        <v>0</v>
      </c>
      <c r="E194" s="195">
        <f t="shared" si="38"/>
        <v>0</v>
      </c>
      <c r="F194" s="195">
        <f t="shared" si="38"/>
        <v>0</v>
      </c>
      <c r="G194" s="93"/>
      <c r="H194" s="93"/>
      <c r="I194" s="195">
        <f>SUM(I195)</f>
        <v>0</v>
      </c>
      <c r="J194" s="108" t="e">
        <f t="shared" si="39"/>
        <v>#DIV/0!</v>
      </c>
      <c r="K194" s="81" t="e">
        <f t="shared" si="30"/>
        <v>#DIV/0!</v>
      </c>
      <c r="L194" s="13"/>
      <c r="M194" s="39"/>
      <c r="N194" s="39"/>
      <c r="O194" s="39"/>
      <c r="P194" s="39"/>
      <c r="Q194" s="39"/>
    </row>
    <row r="195" spans="1:17" s="57" customFormat="1" ht="11.25">
      <c r="A195" s="120">
        <v>813</v>
      </c>
      <c r="B195" s="134" t="s">
        <v>217</v>
      </c>
      <c r="C195" s="94">
        <f t="shared" si="38"/>
        <v>0</v>
      </c>
      <c r="D195" s="94">
        <f t="shared" si="38"/>
        <v>0</v>
      </c>
      <c r="E195" s="94">
        <f t="shared" si="38"/>
        <v>0</v>
      </c>
      <c r="F195" s="94">
        <f t="shared" si="38"/>
        <v>0</v>
      </c>
      <c r="G195" s="93"/>
      <c r="H195" s="93"/>
      <c r="I195" s="195">
        <f>SUM(I196)</f>
        <v>0</v>
      </c>
      <c r="J195" s="108" t="e">
        <f t="shared" si="39"/>
        <v>#DIV/0!</v>
      </c>
      <c r="K195" s="81" t="e">
        <f t="shared" si="30"/>
        <v>#DIV/0!</v>
      </c>
      <c r="L195" s="13"/>
      <c r="M195" s="39"/>
      <c r="N195" s="39"/>
      <c r="O195" s="39"/>
      <c r="P195" s="39"/>
      <c r="Q195" s="39"/>
    </row>
    <row r="196" spans="1:12" ht="12.75">
      <c r="A196" s="135">
        <v>8132</v>
      </c>
      <c r="B196" s="104" t="s">
        <v>391</v>
      </c>
      <c r="C196" s="90">
        <v>0</v>
      </c>
      <c r="D196" s="90">
        <v>0</v>
      </c>
      <c r="E196" s="90">
        <v>0</v>
      </c>
      <c r="F196" s="90">
        <v>0</v>
      </c>
      <c r="G196" s="90"/>
      <c r="H196" s="90"/>
      <c r="I196" s="90">
        <v>0</v>
      </c>
      <c r="J196" s="123" t="e">
        <f t="shared" si="39"/>
        <v>#DIV/0!</v>
      </c>
      <c r="K196" s="81" t="e">
        <f t="shared" si="30"/>
        <v>#DIV/0!</v>
      </c>
      <c r="L196" s="69"/>
    </row>
    <row r="197" spans="1:11" ht="12.75">
      <c r="A197" s="125">
        <v>9</v>
      </c>
      <c r="B197" s="112" t="s">
        <v>182</v>
      </c>
      <c r="C197" s="95">
        <f aca="true" t="shared" si="40" ref="C197:F199">SUM(C198)</f>
        <v>129559</v>
      </c>
      <c r="D197" s="95">
        <f t="shared" si="40"/>
        <v>0</v>
      </c>
      <c r="E197" s="95">
        <f t="shared" si="40"/>
        <v>-399683</v>
      </c>
      <c r="F197" s="95">
        <f t="shared" si="40"/>
        <v>-399683</v>
      </c>
      <c r="G197" s="79">
        <v>0</v>
      </c>
      <c r="H197" s="79">
        <v>-3534883.2</v>
      </c>
      <c r="I197" s="79">
        <f>SUM(I198)</f>
        <v>0</v>
      </c>
      <c r="J197" s="79">
        <f t="shared" si="39"/>
        <v>-308.49497140299013</v>
      </c>
      <c r="K197" s="81">
        <f t="shared" si="30"/>
        <v>100</v>
      </c>
    </row>
    <row r="198" spans="1:11" s="19" customFormat="1" ht="11.25">
      <c r="A198" s="99">
        <v>92</v>
      </c>
      <c r="B198" s="100" t="s">
        <v>218</v>
      </c>
      <c r="C198" s="193">
        <f t="shared" si="40"/>
        <v>129559</v>
      </c>
      <c r="D198" s="193">
        <f t="shared" si="40"/>
        <v>0</v>
      </c>
      <c r="E198" s="193">
        <f t="shared" si="40"/>
        <v>-399683</v>
      </c>
      <c r="F198" s="193">
        <f t="shared" si="40"/>
        <v>-399683</v>
      </c>
      <c r="G198" s="81">
        <v>0</v>
      </c>
      <c r="H198" s="81">
        <v>-3534883.2</v>
      </c>
      <c r="I198" s="81">
        <f>SUM(I199)</f>
        <v>0</v>
      </c>
      <c r="J198" s="108">
        <f t="shared" si="39"/>
        <v>-308.49497140299013</v>
      </c>
      <c r="K198" s="81">
        <f t="shared" si="30"/>
        <v>100</v>
      </c>
    </row>
    <row r="199" spans="1:11" s="19" customFormat="1" ht="11.25">
      <c r="A199" s="99">
        <v>922</v>
      </c>
      <c r="B199" s="100" t="s">
        <v>219</v>
      </c>
      <c r="C199" s="81">
        <f t="shared" si="40"/>
        <v>129559</v>
      </c>
      <c r="D199" s="81">
        <f t="shared" si="40"/>
        <v>0</v>
      </c>
      <c r="E199" s="81">
        <f t="shared" si="40"/>
        <v>-399683</v>
      </c>
      <c r="F199" s="81">
        <f t="shared" si="40"/>
        <v>-399683</v>
      </c>
      <c r="G199" s="81">
        <v>0</v>
      </c>
      <c r="H199" s="81">
        <v>-3534883.2</v>
      </c>
      <c r="I199" s="81">
        <f>SUM(I200)</f>
        <v>0</v>
      </c>
      <c r="J199" s="108">
        <f t="shared" si="39"/>
        <v>-308.49497140299013</v>
      </c>
      <c r="K199" s="81">
        <f t="shared" si="30"/>
        <v>100</v>
      </c>
    </row>
    <row r="200" spans="1:11" s="22" customFormat="1" ht="11.25">
      <c r="A200" s="113">
        <v>9221</v>
      </c>
      <c r="B200" s="114" t="s">
        <v>581</v>
      </c>
      <c r="C200" s="87">
        <v>129559</v>
      </c>
      <c r="D200" s="87"/>
      <c r="E200" s="84">
        <v>-399683</v>
      </c>
      <c r="F200" s="84">
        <v>-399683</v>
      </c>
      <c r="G200" s="83"/>
      <c r="H200" s="83"/>
      <c r="I200" s="84"/>
      <c r="J200" s="108">
        <f t="shared" si="39"/>
        <v>-308.49497140299013</v>
      </c>
      <c r="K200" s="81">
        <f t="shared" si="30"/>
        <v>100</v>
      </c>
    </row>
    <row r="201" spans="1:11" s="19" customFormat="1" ht="11.25">
      <c r="A201" s="18"/>
      <c r="C201" s="20"/>
      <c r="D201" s="48"/>
      <c r="E201" s="48"/>
      <c r="F201" s="20"/>
      <c r="G201" s="12"/>
      <c r="H201" s="12"/>
      <c r="I201" s="20"/>
      <c r="J201" s="23"/>
      <c r="K201" s="12"/>
    </row>
    <row r="202" spans="1:11" s="19" customFormat="1" ht="11.25">
      <c r="A202" s="18"/>
      <c r="C202" s="20"/>
      <c r="D202" s="48"/>
      <c r="E202" s="48"/>
      <c r="F202" s="20"/>
      <c r="G202" s="12"/>
      <c r="H202" s="12"/>
      <c r="I202" s="20"/>
      <c r="J202" s="23"/>
      <c r="K202" s="12"/>
    </row>
    <row r="203" spans="1:11" s="19" customFormat="1" ht="11.25">
      <c r="A203" s="18"/>
      <c r="C203" s="20"/>
      <c r="D203" s="48"/>
      <c r="E203" s="48"/>
      <c r="F203" s="20"/>
      <c r="G203" s="12"/>
      <c r="H203" s="12"/>
      <c r="I203" s="20"/>
      <c r="J203" s="23"/>
      <c r="K203" s="12"/>
    </row>
    <row r="204" spans="6:10" ht="12.75">
      <c r="F204" s="58"/>
      <c r="I204" s="58"/>
      <c r="J204" s="23"/>
    </row>
    <row r="205" spans="2:10" ht="12.75">
      <c r="B205" s="15" t="s">
        <v>278</v>
      </c>
      <c r="F205" s="58"/>
      <c r="I205" s="58"/>
      <c r="J205" s="23"/>
    </row>
    <row r="206" spans="2:10" ht="12.75">
      <c r="B206" s="13" t="s">
        <v>279</v>
      </c>
      <c r="C206" s="14" t="s">
        <v>502</v>
      </c>
      <c r="F206" s="58"/>
      <c r="I206" s="58"/>
      <c r="J206" s="23"/>
    </row>
    <row r="207" spans="2:10" ht="12.75">
      <c r="B207" s="13" t="s">
        <v>494</v>
      </c>
      <c r="C207" s="14">
        <v>62</v>
      </c>
      <c r="F207" s="58"/>
      <c r="I207" s="58"/>
      <c r="J207" s="23"/>
    </row>
    <row r="208" spans="2:10" ht="12.75">
      <c r="B208" s="33" t="s">
        <v>495</v>
      </c>
      <c r="C208" s="14">
        <v>661</v>
      </c>
      <c r="F208" s="58"/>
      <c r="I208" s="58"/>
      <c r="J208" s="23"/>
    </row>
    <row r="209" spans="2:10" ht="12.75">
      <c r="B209" s="13" t="s">
        <v>496</v>
      </c>
      <c r="C209" s="14" t="s">
        <v>501</v>
      </c>
      <c r="F209" s="58"/>
      <c r="I209" s="58"/>
      <c r="J209" s="23"/>
    </row>
    <row r="210" spans="2:10" ht="12.75">
      <c r="B210" s="13" t="s">
        <v>497</v>
      </c>
      <c r="C210" s="14" t="s">
        <v>504</v>
      </c>
      <c r="F210" s="58"/>
      <c r="I210" s="58"/>
      <c r="J210" s="23"/>
    </row>
    <row r="211" spans="2:10" ht="12.75">
      <c r="B211" s="13" t="s">
        <v>498</v>
      </c>
      <c r="C211" s="14">
        <v>663</v>
      </c>
      <c r="E211" s="37"/>
      <c r="F211" s="58"/>
      <c r="I211" s="58"/>
      <c r="J211" s="23"/>
    </row>
    <row r="212" spans="2:10" ht="12.75">
      <c r="B212" s="13" t="s">
        <v>500</v>
      </c>
      <c r="C212" s="14">
        <v>7</v>
      </c>
      <c r="E212" s="37"/>
      <c r="F212" s="58"/>
      <c r="I212" s="58"/>
      <c r="J212" s="23"/>
    </row>
    <row r="213" spans="2:10" ht="12.75">
      <c r="B213" s="13" t="s">
        <v>499</v>
      </c>
      <c r="C213" s="14" t="s">
        <v>503</v>
      </c>
      <c r="E213" s="37"/>
      <c r="F213" s="58"/>
      <c r="I213" s="58"/>
      <c r="J213" s="23"/>
    </row>
    <row r="214" spans="5:10" ht="12.75">
      <c r="E214" s="37"/>
      <c r="F214" s="58"/>
      <c r="I214" s="58"/>
      <c r="J214" s="23"/>
    </row>
    <row r="215" spans="5:10" ht="12.75">
      <c r="E215" s="37"/>
      <c r="F215" s="58"/>
      <c r="I215" s="58"/>
      <c r="J215" s="23"/>
    </row>
    <row r="216" spans="5:10" ht="12.75">
      <c r="E216" s="37"/>
      <c r="F216" s="58"/>
      <c r="I216" s="58"/>
      <c r="J216" s="23"/>
    </row>
    <row r="217" spans="5:10" ht="12.75">
      <c r="E217" s="37"/>
      <c r="F217" s="58"/>
      <c r="I217" s="58"/>
      <c r="J217" s="16"/>
    </row>
    <row r="218" spans="5:10" ht="12.75">
      <c r="E218" s="37"/>
      <c r="F218" s="58"/>
      <c r="I218" s="58"/>
      <c r="J218" s="16"/>
    </row>
    <row r="219" spans="6:9" ht="12.75">
      <c r="F219" s="58"/>
      <c r="I219" s="58"/>
    </row>
    <row r="220" spans="2:12" s="238" customFormat="1" ht="12.75">
      <c r="B220" s="238" t="s">
        <v>489</v>
      </c>
      <c r="C220" s="239"/>
      <c r="D220" s="239"/>
      <c r="E220" s="239"/>
      <c r="F220" s="240"/>
      <c r="G220" s="239"/>
      <c r="H220" s="239"/>
      <c r="I220" s="240"/>
      <c r="J220" s="239"/>
      <c r="K220" s="239"/>
      <c r="L220" s="241"/>
    </row>
    <row r="221" spans="6:9" ht="12.75">
      <c r="F221" s="58"/>
      <c r="I221" s="58"/>
    </row>
    <row r="222" spans="2:9" ht="12.75">
      <c r="B222" s="60"/>
      <c r="F222" s="58"/>
      <c r="I222" s="58"/>
    </row>
    <row r="223" spans="6:9" ht="12.75">
      <c r="F223" s="58"/>
      <c r="I223" s="58"/>
    </row>
    <row r="224" spans="6:9" ht="12.75">
      <c r="F224" s="58"/>
      <c r="I224" s="58"/>
    </row>
    <row r="225" spans="6:9" ht="12.75">
      <c r="F225" s="58"/>
      <c r="I225" s="58"/>
    </row>
    <row r="226" spans="6:9" ht="12.75">
      <c r="F226" s="58"/>
      <c r="I226" s="58"/>
    </row>
    <row r="227" spans="6:9" ht="12.75">
      <c r="F227" s="58"/>
      <c r="I227" s="58"/>
    </row>
    <row r="228" spans="6:9" ht="12.75">
      <c r="F228" s="58"/>
      <c r="I228" s="58"/>
    </row>
    <row r="229" spans="6:9" ht="12.75">
      <c r="F229" s="58"/>
      <c r="I229" s="58"/>
    </row>
    <row r="230" spans="6:9" ht="12.75">
      <c r="F230" s="58"/>
      <c r="I230" s="58"/>
    </row>
    <row r="231" spans="6:9" ht="12.75">
      <c r="F231" s="58"/>
      <c r="I231" s="58"/>
    </row>
    <row r="232" spans="6:9" ht="12.75">
      <c r="F232" s="58"/>
      <c r="I232" s="58"/>
    </row>
    <row r="233" spans="6:9" ht="12.75">
      <c r="F233" s="58"/>
      <c r="I233" s="58"/>
    </row>
    <row r="234" spans="6:9" ht="12.75">
      <c r="F234" s="58"/>
      <c r="I234" s="58"/>
    </row>
    <row r="235" spans="6:9" ht="12.75">
      <c r="F235" s="58"/>
      <c r="I235" s="58"/>
    </row>
    <row r="236" spans="6:9" ht="12.75">
      <c r="F236" s="58"/>
      <c r="I236" s="58"/>
    </row>
    <row r="237" spans="6:9" ht="12.75">
      <c r="F237" s="58"/>
      <c r="I237" s="58"/>
    </row>
    <row r="238" spans="6:9" ht="12.75">
      <c r="F238" s="58"/>
      <c r="I238" s="58"/>
    </row>
    <row r="239" spans="6:9" ht="12.75">
      <c r="F239" s="58"/>
      <c r="I239" s="58"/>
    </row>
    <row r="240" spans="6:9" ht="12.75">
      <c r="F240" s="58"/>
      <c r="I240" s="58"/>
    </row>
    <row r="241" spans="6:9" ht="12.75">
      <c r="F241" s="58"/>
      <c r="I241" s="58"/>
    </row>
    <row r="242" spans="6:9" ht="12.75">
      <c r="F242" s="58"/>
      <c r="I242" s="58"/>
    </row>
    <row r="243" spans="6:9" ht="12.75">
      <c r="F243" s="58"/>
      <c r="I243" s="58"/>
    </row>
    <row r="244" spans="6:9" ht="12.75">
      <c r="F244" s="58"/>
      <c r="I244" s="58"/>
    </row>
    <row r="245" spans="6:9" ht="12.75">
      <c r="F245" s="58"/>
      <c r="I245" s="58"/>
    </row>
    <row r="246" spans="6:9" ht="12.75">
      <c r="F246" s="58"/>
      <c r="I246" s="58"/>
    </row>
    <row r="247" spans="6:9" ht="12.75">
      <c r="F247" s="58"/>
      <c r="I247" s="58"/>
    </row>
    <row r="248" spans="6:9" ht="12.75">
      <c r="F248" s="58"/>
      <c r="I248" s="58"/>
    </row>
    <row r="249" spans="6:9" ht="12.75">
      <c r="F249" s="58"/>
      <c r="I249" s="58"/>
    </row>
    <row r="250" spans="6:9" ht="12.75">
      <c r="F250" s="58"/>
      <c r="I250" s="58"/>
    </row>
    <row r="251" spans="6:9" ht="12.75">
      <c r="F251" s="58"/>
      <c r="I251" s="58"/>
    </row>
    <row r="252" spans="6:9" ht="12.75">
      <c r="F252" s="58"/>
      <c r="I252" s="58"/>
    </row>
    <row r="253" spans="6:9" ht="12.75">
      <c r="F253" s="58"/>
      <c r="I253" s="58"/>
    </row>
    <row r="254" spans="6:9" ht="12.75">
      <c r="F254" s="58"/>
      <c r="I254" s="58"/>
    </row>
    <row r="255" spans="6:9" ht="12.75">
      <c r="F255" s="58"/>
      <c r="I255" s="58"/>
    </row>
    <row r="256" spans="6:9" ht="12.75">
      <c r="F256" s="58"/>
      <c r="I256" s="58"/>
    </row>
    <row r="257" spans="6:9" ht="12.75">
      <c r="F257" s="58"/>
      <c r="I257" s="58"/>
    </row>
    <row r="258" spans="6:9" ht="12.75">
      <c r="F258" s="58"/>
      <c r="I258" s="58"/>
    </row>
    <row r="259" spans="6:9" ht="12.75">
      <c r="F259" s="58"/>
      <c r="I259" s="58"/>
    </row>
    <row r="260" spans="6:9" ht="12.75">
      <c r="F260" s="58"/>
      <c r="I260" s="58"/>
    </row>
    <row r="261" spans="6:9" ht="12.75">
      <c r="F261" s="58"/>
      <c r="I261" s="58"/>
    </row>
    <row r="262" spans="6:9" ht="12.75">
      <c r="F262" s="58"/>
      <c r="I262" s="58"/>
    </row>
    <row r="263" spans="6:9" ht="12.75">
      <c r="F263" s="58"/>
      <c r="I263" s="58"/>
    </row>
    <row r="264" spans="6:9" ht="12.75">
      <c r="F264" s="58"/>
      <c r="I264" s="58"/>
    </row>
    <row r="265" spans="6:9" ht="12.75">
      <c r="F265" s="58"/>
      <c r="I265" s="58"/>
    </row>
    <row r="266" spans="6:9" ht="12.75">
      <c r="F266" s="58"/>
      <c r="I266" s="58"/>
    </row>
    <row r="267" spans="6:9" ht="12.75">
      <c r="F267" s="58"/>
      <c r="I267" s="58"/>
    </row>
    <row r="268" spans="6:9" ht="12.75">
      <c r="F268" s="58"/>
      <c r="I268" s="58"/>
    </row>
    <row r="269" spans="6:9" ht="12.75">
      <c r="F269" s="58"/>
      <c r="I269" s="58"/>
    </row>
    <row r="270" spans="6:9" ht="12.75">
      <c r="F270" s="58"/>
      <c r="I270" s="58"/>
    </row>
    <row r="271" spans="6:9" ht="12.75">
      <c r="F271" s="58"/>
      <c r="I271" s="58"/>
    </row>
    <row r="272" spans="6:9" ht="12.75">
      <c r="F272" s="58"/>
      <c r="I272" s="58"/>
    </row>
    <row r="273" spans="6:9" ht="12.75">
      <c r="F273" s="58"/>
      <c r="I273" s="58"/>
    </row>
    <row r="274" spans="6:9" ht="12.75">
      <c r="F274" s="58"/>
      <c r="I274" s="58"/>
    </row>
    <row r="275" spans="6:9" ht="12.75">
      <c r="F275" s="58"/>
      <c r="I275" s="58"/>
    </row>
    <row r="276" spans="6:9" ht="12.75">
      <c r="F276" s="58"/>
      <c r="I276" s="58"/>
    </row>
    <row r="277" spans="6:9" ht="12.75">
      <c r="F277" s="58"/>
      <c r="I277" s="58"/>
    </row>
    <row r="278" spans="6:9" ht="12.75">
      <c r="F278" s="58"/>
      <c r="I278" s="58"/>
    </row>
    <row r="279" spans="6:9" ht="12.75">
      <c r="F279" s="58"/>
      <c r="I279" s="58"/>
    </row>
    <row r="280" spans="6:9" ht="12.75">
      <c r="F280" s="58"/>
      <c r="I280" s="58"/>
    </row>
    <row r="281" spans="6:9" ht="12.75">
      <c r="F281" s="58"/>
      <c r="I281" s="58"/>
    </row>
    <row r="282" spans="6:9" ht="12.75">
      <c r="F282" s="58"/>
      <c r="I282" s="58"/>
    </row>
    <row r="283" spans="6:9" ht="12.75">
      <c r="F283" s="58"/>
      <c r="I283" s="58"/>
    </row>
    <row r="284" spans="6:9" ht="12.75">
      <c r="F284" s="58"/>
      <c r="I284" s="58"/>
    </row>
    <row r="285" spans="6:9" ht="12.75">
      <c r="F285" s="58"/>
      <c r="I285" s="58"/>
    </row>
    <row r="286" spans="6:9" ht="12.75">
      <c r="F286" s="58"/>
      <c r="I286" s="58"/>
    </row>
    <row r="287" spans="6:9" ht="12.75">
      <c r="F287" s="58"/>
      <c r="I287" s="58"/>
    </row>
    <row r="288" spans="6:9" ht="12.75">
      <c r="F288" s="58"/>
      <c r="I288" s="58"/>
    </row>
    <row r="289" spans="6:9" ht="12.75">
      <c r="F289" s="58"/>
      <c r="I289" s="58"/>
    </row>
    <row r="290" spans="6:9" ht="12.75">
      <c r="F290" s="58"/>
      <c r="I290" s="58"/>
    </row>
    <row r="291" spans="6:9" ht="12.75">
      <c r="F291" s="58"/>
      <c r="I291" s="58"/>
    </row>
    <row r="292" spans="6:9" ht="12.75">
      <c r="F292" s="58"/>
      <c r="I292" s="58"/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FIN</cp:lastModifiedBy>
  <cp:lastPrinted>2019-02-22T09:30:14Z</cp:lastPrinted>
  <dcterms:created xsi:type="dcterms:W3CDTF">2004-09-03T11:10:12Z</dcterms:created>
  <dcterms:modified xsi:type="dcterms:W3CDTF">2019-04-25T07:52:46Z</dcterms:modified>
  <cp:category/>
  <cp:version/>
  <cp:contentType/>
  <cp:contentStatus/>
</cp:coreProperties>
</file>