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655" activeTab="0"/>
  </bookViews>
  <sheets>
    <sheet name="posebni dio" sheetId="1" r:id="rId1"/>
    <sheet name="opći dio " sheetId="2" r:id="rId2"/>
    <sheet name="Šifre" sheetId="3" r:id="rId3"/>
    <sheet name="List1" sheetId="4" r:id="rId4"/>
  </sheets>
  <definedNames>
    <definedName name="_xlnm._FilterDatabase" localSheetId="0" hidden="1">'posebni dio'!$D$1:$D$654</definedName>
    <definedName name="_xlnm.Print_Area" localSheetId="1">'opći dio '!$A$1:$K$216</definedName>
    <definedName name="_xlnm.Print_Area" localSheetId="0">'posebni dio'!$A$1:$M$611</definedName>
  </definedNames>
  <calcPr fullCalcOnLoad="1"/>
</workbook>
</file>

<file path=xl/sharedStrings.xml><?xml version="1.0" encoding="utf-8"?>
<sst xmlns="http://schemas.openxmlformats.org/spreadsheetml/2006/main" count="1513" uniqueCount="650">
  <si>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</si>
  <si>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</si>
  <si>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</si>
  <si>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</si>
  <si>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</si>
  <si>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</si>
  <si>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</si>
  <si>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</si>
  <si>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</si>
  <si>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</si>
  <si>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</si>
  <si>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</si>
  <si>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</si>
  <si>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</si>
  <si>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</si>
  <si>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</si>
  <si>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</si>
  <si>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</si>
  <si>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</si>
  <si>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</si>
  <si>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</si>
  <si>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4/3</t>
  </si>
  <si>
    <t>Program 02         Program političkih stranaka</t>
  </si>
  <si>
    <t>Troškovi izbora</t>
  </si>
  <si>
    <t>Održavanje zgrada za korištenje - domovi</t>
  </si>
  <si>
    <t>Održavanje groblja i mrtvačnice</t>
  </si>
  <si>
    <t>Održavanje mjesne vage</t>
  </si>
  <si>
    <t>Sufinanciranje potreba u školstvu</t>
  </si>
  <si>
    <t>Ostali rahodi</t>
  </si>
  <si>
    <t>Pomoć vjerskim zajednicama</t>
  </si>
  <si>
    <t xml:space="preserve">OPĆINA </t>
  </si>
  <si>
    <t>Ostali rashodi</t>
  </si>
  <si>
    <t xml:space="preserve">Rashodi poslovanja </t>
  </si>
  <si>
    <t>Pomoći unutar opće države</t>
  </si>
  <si>
    <t>Subvencije</t>
  </si>
  <si>
    <t>Predsjednik Općinskog vijeća:</t>
  </si>
  <si>
    <t xml:space="preserve">Plan </t>
  </si>
  <si>
    <t>in-</t>
  </si>
  <si>
    <t>deks</t>
  </si>
  <si>
    <t xml:space="preserve">Djelovanje poduzetničkog centra i razvoj </t>
  </si>
  <si>
    <t>subvencioniranja uzgoja stoke</t>
  </si>
  <si>
    <t>Održavanje cesta, mostova, kanala i</t>
  </si>
  <si>
    <t>drugih javnih površina</t>
  </si>
  <si>
    <t>HVIDRA, dragovoljci i invalidi dom.rata i ost.udr.inv.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</si>
  <si>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</si>
  <si>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</si>
  <si>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</si>
  <si>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</si>
  <si>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</si>
  <si>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</si>
  <si>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</si>
  <si>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</si>
  <si>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</si>
  <si>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</si>
  <si>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</si>
  <si>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Subvencije trg.društ.,obrt.i malim poduzetnicima</t>
  </si>
  <si>
    <t>Građevinski objekti</t>
  </si>
  <si>
    <t>Ostale naknade građanima i kućanstvima iz pror.</t>
  </si>
  <si>
    <t xml:space="preserve">Plaće </t>
  </si>
  <si>
    <t>Održavanje  objekata vodoopskrbe</t>
  </si>
  <si>
    <t xml:space="preserve">RAZDJEL  001   OPĆINSKO VIJEĆE 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</si>
  <si>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</si>
  <si>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</si>
  <si>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</si>
  <si>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</si>
  <si>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</si>
  <si>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</si>
  <si>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</si>
  <si>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</si>
  <si>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</si>
  <si>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</si>
  <si>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</si>
  <si>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</si>
  <si>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</si>
  <si>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</si>
  <si>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</si>
  <si>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</si>
  <si>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</si>
  <si>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</si>
  <si>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</si>
  <si>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</si>
  <si>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</si>
  <si>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</si>
  <si>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</si>
  <si>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</si>
  <si>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</si>
  <si>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</si>
  <si>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</si>
  <si>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</si>
  <si>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</si>
  <si>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</si>
  <si>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</si>
  <si>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Poticanje poljopriovrede - </t>
  </si>
  <si>
    <t xml:space="preserve">Tekući           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</si>
  <si>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</si>
  <si>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</si>
  <si>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</si>
  <si>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</si>
  <si>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</si>
  <si>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</si>
  <si>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</si>
  <si>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</si>
  <si>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</si>
  <si>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</si>
  <si>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</si>
  <si>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</si>
  <si>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</si>
  <si>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</si>
  <si>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</si>
  <si>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</si>
  <si>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</si>
  <si>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</si>
  <si>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</si>
  <si>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</si>
  <si>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</si>
  <si>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 xml:space="preserve">Ostali rashodi </t>
  </si>
  <si>
    <t>Naknada štete</t>
  </si>
  <si>
    <t>Glava 002 03 GOSPODARSTVO</t>
  </si>
  <si>
    <t>Subv.poljop.,malim i srednjim poduzet.</t>
  </si>
  <si>
    <t>35</t>
  </si>
  <si>
    <t>352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</si>
  <si>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</si>
  <si>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</si>
  <si>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</si>
  <si>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</si>
  <si>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</si>
  <si>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</si>
  <si>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</si>
  <si>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</si>
  <si>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</si>
  <si>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</si>
  <si>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</si>
  <si>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</si>
  <si>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</si>
  <si>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</si>
  <si>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</si>
  <si>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</si>
  <si>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</si>
  <si>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</si>
  <si>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>A 1003 06</t>
  </si>
  <si>
    <t xml:space="preserve">P 1004 </t>
  </si>
  <si>
    <t>A 1004 01</t>
  </si>
  <si>
    <t>A 1004 02</t>
  </si>
  <si>
    <t xml:space="preserve">P 1005 </t>
  </si>
  <si>
    <t>A 1005 01</t>
  </si>
  <si>
    <t>T 1005 01</t>
  </si>
  <si>
    <t>T 1005 02</t>
  </si>
  <si>
    <t>P 1006</t>
  </si>
  <si>
    <t>A 1006 01</t>
  </si>
  <si>
    <t>A 1006 02</t>
  </si>
  <si>
    <t>A 1006 03</t>
  </si>
  <si>
    <t>A 1006 04</t>
  </si>
  <si>
    <t>A 1006 06</t>
  </si>
  <si>
    <t>A 1006 07</t>
  </si>
  <si>
    <t>A 1006 08</t>
  </si>
  <si>
    <t>A 1006 09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</si>
  <si>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</si>
  <si>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</si>
  <si>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</si>
  <si>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</si>
  <si>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</si>
  <si>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</si>
  <si>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</si>
  <si>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</si>
  <si>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</si>
  <si>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</si>
  <si>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</si>
  <si>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</si>
  <si>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A 1011 03</t>
  </si>
  <si>
    <t>P 1012</t>
  </si>
  <si>
    <t>A 1012 01</t>
  </si>
  <si>
    <t>P 1013</t>
  </si>
  <si>
    <t>A 1013 01</t>
  </si>
  <si>
    <t>P 1014</t>
  </si>
  <si>
    <t>A 1014 02</t>
  </si>
  <si>
    <t>A 1015 04</t>
  </si>
  <si>
    <t>A 1014 01</t>
  </si>
  <si>
    <t>A 1015 03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</si>
  <si>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</si>
  <si>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</si>
  <si>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</si>
  <si>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</si>
  <si>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</si>
  <si>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</si>
  <si>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</si>
  <si>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</si>
  <si>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</si>
  <si>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</si>
  <si>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</si>
  <si>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</si>
  <si>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A 1004 03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</si>
  <si>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</si>
  <si>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</si>
  <si>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</si>
  <si>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</si>
  <si>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</si>
  <si>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</si>
  <si>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</si>
  <si>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</si>
  <si>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</si>
  <si>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Indeks</t>
  </si>
  <si>
    <t>indeks</t>
  </si>
  <si>
    <t>A. RAČUN PRIHODA I RASHODA</t>
  </si>
  <si>
    <t>Prihodi poslovanja</t>
  </si>
  <si>
    <t>Prihodi od prodaje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</si>
  <si>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</si>
  <si>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</si>
  <si>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</si>
  <si>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</si>
  <si>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</si>
  <si>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</si>
  <si>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</si>
  <si>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</si>
  <si>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</si>
  <si>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 xml:space="preserve">indeks 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</si>
  <si>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</si>
  <si>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</si>
  <si>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</si>
  <si>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</si>
  <si>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</si>
  <si>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</si>
  <si>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</si>
  <si>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</si>
  <si>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</si>
  <si>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</si>
  <si>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</si>
  <si>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</si>
  <si>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</si>
  <si>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</si>
  <si>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</si>
  <si>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</si>
  <si>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</si>
  <si>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</si>
  <si>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</si>
  <si>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</si>
  <si>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</si>
  <si>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</si>
  <si>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</si>
  <si>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</si>
  <si>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</si>
  <si>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</si>
  <si>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</si>
  <si>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</si>
  <si>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/>
  </si>
  <si>
    <t>Primljene glavnice zajmova</t>
  </si>
  <si>
    <t>Primici glavnice zajmova danih bankama</t>
  </si>
  <si>
    <t>Rezultat poslovanja</t>
  </si>
  <si>
    <t>Višak/manjak prihoda</t>
  </si>
  <si>
    <t>Program 03:</t>
  </si>
  <si>
    <t>Aktivnost: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</si>
  <si>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</si>
  <si>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</si>
  <si>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</si>
  <si>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</si>
  <si>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>Aktivnost:     Tekuća zaliha proračuna</t>
  </si>
  <si>
    <t xml:space="preserve"> Nabava dugotrajne imovine</t>
  </si>
  <si>
    <t>Tekući
projekt 01</t>
  </si>
  <si>
    <t>Funkcijska klasifikacija: 03 - Javni red i sigurnost</t>
  </si>
  <si>
    <t>Program 04:</t>
  </si>
  <si>
    <t>Zaštita od požara i civilne zaštite</t>
  </si>
  <si>
    <t>Osnovna djelatnost JVP</t>
  </si>
  <si>
    <t>Civilna zaštita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</si>
  <si>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</si>
  <si>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</si>
  <si>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</si>
  <si>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</si>
  <si>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</si>
  <si>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>Poticanje poljoprivrede - sufinanciranje osiguranja poljop.usijeva</t>
  </si>
  <si>
    <t xml:space="preserve">Tekući projekt 02:   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</si>
  <si>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</si>
  <si>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</si>
  <si>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</si>
  <si>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</si>
  <si>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</si>
  <si>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</si>
  <si>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</si>
  <si>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</si>
  <si>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 xml:space="preserve">Izgradnja objekata i uređaja </t>
  </si>
  <si>
    <t>projekt 02:</t>
  </si>
  <si>
    <t>Program 08:</t>
  </si>
  <si>
    <t xml:space="preserve">Program zaštite okoliša 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</si>
  <si>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</si>
  <si>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</si>
  <si>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</si>
  <si>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</si>
  <si>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</si>
  <si>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</si>
  <si>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</si>
  <si>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</si>
  <si>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</si>
  <si>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</si>
  <si>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</si>
  <si>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Osnovna djelatnost Športskog saveza</t>
  </si>
  <si>
    <t>GLAVA 002 05: JAVNE USTANOVE PREDŠKOLSKOG ODGOJA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</si>
  <si>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</si>
  <si>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</si>
  <si>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</si>
  <si>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</si>
  <si>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</si>
  <si>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</si>
  <si>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</si>
  <si>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</si>
  <si>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</si>
  <si>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</si>
  <si>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Prostorno planiranje</t>
  </si>
  <si>
    <t>38</t>
  </si>
  <si>
    <t>381</t>
  </si>
  <si>
    <t>A 1005  02</t>
  </si>
  <si>
    <t>Djelovanje Turističke zajednice</t>
  </si>
  <si>
    <t>0473</t>
  </si>
  <si>
    <t>šifra  izvora</t>
  </si>
  <si>
    <t>Šifra izvora:</t>
  </si>
  <si>
    <t>1    Opći prihodi i primici</t>
  </si>
  <si>
    <t>049</t>
  </si>
  <si>
    <t>Osobni automobili</t>
  </si>
  <si>
    <t>Rashodi po funkcijskoj klasifikaciji u ukupnom iznosu iskazani su u tablici kako slijedi:</t>
  </si>
  <si>
    <t>GLAVA 001 01 Općinsko vijeće i izvršna tijela</t>
  </si>
  <si>
    <t>Usluge promidžbe i informiranja</t>
  </si>
  <si>
    <t>Naknade za rad predstavničkih tijela</t>
  </si>
  <si>
    <t>Reprezentacija</t>
  </si>
  <si>
    <t>Plaće za redovan rad</t>
  </si>
  <si>
    <t>Doprinosi za zdravstveno osiguranje</t>
  </si>
  <si>
    <t>Doprinosi za zapošljavanje</t>
  </si>
  <si>
    <t>Službena putovanja</t>
  </si>
  <si>
    <t>Naknada za prijevoz, rad na terenu</t>
  </si>
  <si>
    <t>Ostale naknade troškova zaposlenima</t>
  </si>
  <si>
    <t>Energija</t>
  </si>
  <si>
    <t>Materijal i dijelovi za tek. i invest. održ.</t>
  </si>
  <si>
    <t>Usluge telefona, pošte i prijevoza</t>
  </si>
  <si>
    <t>Usluge tek. i invest. održavanja</t>
  </si>
  <si>
    <t>Premije osiguranja auta</t>
  </si>
  <si>
    <t>Tekuće donacije u novcu</t>
  </si>
  <si>
    <t>Doprinos za zapošljavanje</t>
  </si>
  <si>
    <t>Doprinos za zdravstveno osiguranje</t>
  </si>
  <si>
    <t>Nakn.za prijevoz, rad na terenu</t>
  </si>
  <si>
    <t>Stručno usavršavanje zaposlenika</t>
  </si>
  <si>
    <t>Uredski materijal i ostali mater. rashodi</t>
  </si>
  <si>
    <t>Sitni inventar</t>
  </si>
  <si>
    <t>Službena, radna i zaštitna odjeća i obuća</t>
  </si>
  <si>
    <t>Komunalne usluge</t>
  </si>
  <si>
    <t>Zakupnine i najamnine</t>
  </si>
  <si>
    <t>Intelektualne i osobne usluge</t>
  </si>
  <si>
    <t>Ostale usluge</t>
  </si>
  <si>
    <t>Nakn. troškova osobama izvan radnog odn.</t>
  </si>
  <si>
    <t>Članarine</t>
  </si>
  <si>
    <t>Pristojbe i naknade</t>
  </si>
  <si>
    <t>Bankarske usluge i usluge platnog prometa</t>
  </si>
  <si>
    <t>Zatezne kamate</t>
  </si>
  <si>
    <t>Ostali nespomenuti financijski rashodi</t>
  </si>
  <si>
    <t>Tekuće pomoći gradskom proračunu</t>
  </si>
  <si>
    <t>Naknada štete pravnim i fizičkim osobama</t>
  </si>
  <si>
    <t>Računalne usluge</t>
  </si>
  <si>
    <t>Usluge tekućeg i investicijskog održavanja</t>
  </si>
  <si>
    <t>Nepredviđeni rashodi do visine pror.prič.</t>
  </si>
  <si>
    <t>Uredska oprema i namještaj</t>
  </si>
  <si>
    <t>Ulaganja u računovodstvene programe</t>
  </si>
  <si>
    <t>Dokumenti prostornog uređenja</t>
  </si>
  <si>
    <t>Tekuće pomoći unutar opće države</t>
  </si>
  <si>
    <t>Zemljište</t>
  </si>
  <si>
    <t>3523</t>
  </si>
  <si>
    <t>37</t>
  </si>
  <si>
    <t>371</t>
  </si>
  <si>
    <t>3711</t>
  </si>
  <si>
    <t>Nakn.građ. i kućanstvima na temelju osig.</t>
  </si>
  <si>
    <t>Nakn.građ. i kuć.na tem.osig.i dr.nakn.</t>
  </si>
  <si>
    <t>3221</t>
  </si>
  <si>
    <t>3233</t>
  </si>
  <si>
    <t>3235</t>
  </si>
  <si>
    <t>3237</t>
  </si>
  <si>
    <t>3293</t>
  </si>
  <si>
    <t>3299</t>
  </si>
  <si>
    <t>3811</t>
  </si>
  <si>
    <t>3294</t>
  </si>
  <si>
    <t>Ceste</t>
  </si>
  <si>
    <t>Plaće za redovan rad - javni radovi</t>
  </si>
  <si>
    <t>Naknade za prijevoz - javni radovi</t>
  </si>
  <si>
    <t>Mater.i dijelovi za tek.i invest.održ.</t>
  </si>
  <si>
    <t>Uređaji, strojevi i oprema za ost.namjene</t>
  </si>
  <si>
    <t>Usluge tekućeg i invest.održ.-rekonstr. jav. rasv.</t>
  </si>
  <si>
    <t>Usluge tekućeg i inevst.održavanja</t>
  </si>
  <si>
    <t>Oprema za održavanje i zaštitu - klima</t>
  </si>
  <si>
    <t>Usluge tekućeg i invest.održavanja</t>
  </si>
  <si>
    <t>Ostali građevinski objekti</t>
  </si>
  <si>
    <t>Kapit.pomoći trg.društvima u jav.sektoru projekti</t>
  </si>
  <si>
    <t xml:space="preserve">Naknade građanima i kućanstvima </t>
  </si>
  <si>
    <t>Ostale naknade građanima i kućanstvima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</si>
  <si>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</si>
  <si>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</si>
  <si>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</si>
  <si>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</si>
  <si>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Kamate na oročena sredstva i depozite po viđenju</t>
  </si>
  <si>
    <t>Naknade za koncesije</t>
  </si>
  <si>
    <t>Prihodi od zakupa i iznajmljivanja imovine</t>
  </si>
  <si>
    <t>Naknada za korištenje nefinancijske imovine</t>
  </si>
  <si>
    <t>Županijske, gradske i općinske pristojbe i naknade</t>
  </si>
  <si>
    <t>Ostale upravne pristojbe i naknade</t>
  </si>
  <si>
    <t>Doprinosi za šume</t>
  </si>
  <si>
    <t>Ostali nespomenuti prihodi</t>
  </si>
  <si>
    <t>Višak prihoda</t>
  </si>
  <si>
    <t>Komunalne naknade</t>
  </si>
  <si>
    <t>Naknade za priključak</t>
  </si>
  <si>
    <t>Doprinosi za obvezno zdravstveno osiguranje</t>
  </si>
  <si>
    <t>Doprinosi za obvezno osiguranje u slučaju nezaposlenosti</t>
  </si>
  <si>
    <t>Naknade za prijevoz, za rad na terenu i odvojeni život</t>
  </si>
  <si>
    <t>Uredski materijal i ostali materijalni rashodi</t>
  </si>
  <si>
    <t>Materijali i dijelovi za tekuće i investicijsko održavanje</t>
  </si>
  <si>
    <t>Sitni inventar i auto gume</t>
  </si>
  <si>
    <t>Naknade troškova osobama izvan radnog odnosa</t>
  </si>
  <si>
    <t>Naknade za rad pred. i izvršnih tijela, povjerenstava i slično</t>
  </si>
  <si>
    <t>Subvencije poljoprivrednicima i obrtnicima</t>
  </si>
  <si>
    <t>Tekuće pomoći unutar općeg proračuna</t>
  </si>
  <si>
    <t>Naknade građanima i kućanstvima u novcu</t>
  </si>
  <si>
    <t>Stambeni objekti</t>
  </si>
  <si>
    <t>Umjetnička, literarna i znanstvena djela</t>
  </si>
  <si>
    <t>4/1</t>
  </si>
  <si>
    <t>Tekuće pomoći opć. Proračunu</t>
  </si>
  <si>
    <t>Oprema za održavanje i zaštitu</t>
  </si>
  <si>
    <t>Uređaji, strojevi i oprema za ost.namj.</t>
  </si>
  <si>
    <t>Ulaganja u računalne programe</t>
  </si>
  <si>
    <t>Zemlja za poduzet.zonu i pročistač</t>
  </si>
  <si>
    <t>Kapitalne pomoći trgovačkim društvima</t>
  </si>
  <si>
    <t>Prihodi vodnog gospodarstva</t>
  </si>
  <si>
    <t xml:space="preserve">Komunalni doprinosi </t>
  </si>
  <si>
    <t>Povrat poreza i prireza na dohodak po godišnjoj prijavi</t>
  </si>
  <si>
    <t>Prihodi od zateznih kamata</t>
  </si>
  <si>
    <t>Ostale pristojbe i naknade</t>
  </si>
  <si>
    <t>Prihodi od pruženih usluga</t>
  </si>
  <si>
    <t>Povrat zajmova danih kreditnim institucijama u javnom sektoru</t>
  </si>
  <si>
    <t>Premije osiguranja automobila</t>
  </si>
  <si>
    <t>RAZLIKA - VIŠAK/MANJAK</t>
  </si>
  <si>
    <t>BEREK</t>
  </si>
  <si>
    <t>Ostali nesp.izd.(aranž.,cvijeće i sl.)</t>
  </si>
  <si>
    <t>Zdravstvene i veterinarske usluge</t>
  </si>
  <si>
    <t>Premije osiguranja domova</t>
  </si>
  <si>
    <t>Oprema za održavanje i zaštitu - klima,peći…</t>
  </si>
  <si>
    <t>Uređaji i strojevi za ostale namjene</t>
  </si>
  <si>
    <t>poduzetničkih zona-LAG</t>
  </si>
  <si>
    <t>Zdravstvene i veterinarske usluge(zbrinjavanje životinja…)</t>
  </si>
  <si>
    <t>Ostale usluge(registracija…)</t>
  </si>
  <si>
    <t>Premije osiguranja - fiat fiorino</t>
  </si>
  <si>
    <t>Zfravstvene i veterinarske usluge</t>
  </si>
  <si>
    <t>Naknada za rad voditelju sajma-donačelnik</t>
  </si>
  <si>
    <t>Održavanje drugih javnih površina (nogostup, parkiralište...)</t>
  </si>
  <si>
    <t>projekt 03:</t>
  </si>
  <si>
    <t>K 1007 03</t>
  </si>
  <si>
    <t>Izgradnja objekata - domovi</t>
  </si>
  <si>
    <t>Rashodi za dodatna ulaganja na domovima</t>
  </si>
  <si>
    <t>Dodatna ulaganja</t>
  </si>
  <si>
    <t>vodoopskrbe, odvodnje i projekata</t>
  </si>
  <si>
    <t>Uredski materijal (edukativni i potrošni…)</t>
  </si>
  <si>
    <t>Humanitarna djelatnost Crvenog križa i Caritasa</t>
  </si>
  <si>
    <t>0721</t>
  </si>
  <si>
    <t>Poslovni objekti-domovi</t>
  </si>
  <si>
    <t>Dodatna ulaganja-domovi</t>
  </si>
  <si>
    <t>Ceste,željeznice…</t>
  </si>
  <si>
    <t>OPĆINA BEREK</t>
  </si>
  <si>
    <t>´4/1</t>
  </si>
  <si>
    <t>Ostale usl.(fotogr.,graf.tisak…)</t>
  </si>
  <si>
    <t>Vatrogasna zajednica, Gorska sl….</t>
  </si>
  <si>
    <t>Gospodarenje otp.:Odl.Johovača i recikl.odl.</t>
  </si>
  <si>
    <t>Program predškolskog odgoja - Dječji vrtić Berek</t>
  </si>
  <si>
    <t>Intelusl.mala škola-voditelj</t>
  </si>
  <si>
    <t>Arheološka istraživanja</t>
  </si>
  <si>
    <t>GLAVA 002</t>
  </si>
  <si>
    <t>PROGRAMSKA DJELATNOST ZDRAVSTVO</t>
  </si>
  <si>
    <t>Funkcijska</t>
  </si>
  <si>
    <t>klasifikacija:07-zdravstvo</t>
  </si>
  <si>
    <t>P1011</t>
  </si>
  <si>
    <t>Program15</t>
  </si>
  <si>
    <t>Program javnih potreba u zdravstvu</t>
  </si>
  <si>
    <t>Opće medicinske usluge</t>
  </si>
  <si>
    <t>A 1015 01</t>
  </si>
  <si>
    <t>07</t>
  </si>
  <si>
    <t>06</t>
  </si>
  <si>
    <t>0610</t>
  </si>
  <si>
    <t>Program16</t>
  </si>
  <si>
    <t>UNAPREĐENJE STANOVANJA</t>
  </si>
  <si>
    <t>klasifikacija:06-Razvoj stanovanja</t>
  </si>
  <si>
    <t>Poboljšanje energetske učinkovitosti</t>
  </si>
  <si>
    <t>Obnova obiteljskih kuća</t>
  </si>
  <si>
    <t>0650</t>
  </si>
  <si>
    <t>Ostali prihodi od nefinancijske imovine</t>
  </si>
  <si>
    <t>tekuće donacije u novcu</t>
  </si>
  <si>
    <t>Ostale nesp.usluge(izdaci protokola)</t>
  </si>
  <si>
    <t>Kap.pomoći trg.druš.u javnom sektoru</t>
  </si>
  <si>
    <t>Energija-plin za urede</t>
  </si>
  <si>
    <t>Izgradnja lokalnih cestaa</t>
  </si>
  <si>
    <t>Zdravstvene i veterunarske usluge</t>
  </si>
  <si>
    <t>MT-28</t>
  </si>
  <si>
    <t>MT-69</t>
  </si>
  <si>
    <t>MT-29</t>
  </si>
  <si>
    <t>MT-30</t>
  </si>
  <si>
    <t>MT-65</t>
  </si>
  <si>
    <t>MT-31</t>
  </si>
  <si>
    <t>MT-32</t>
  </si>
  <si>
    <t>MT-33</t>
  </si>
  <si>
    <t>MT-35</t>
  </si>
  <si>
    <t>MT-36</t>
  </si>
  <si>
    <t>MT-76</t>
  </si>
  <si>
    <t>MT-66</t>
  </si>
  <si>
    <t>MT-54</t>
  </si>
  <si>
    <t>MT-73</t>
  </si>
  <si>
    <t>MT-51</t>
  </si>
  <si>
    <t>MT-37</t>
  </si>
  <si>
    <t>MT-70</t>
  </si>
  <si>
    <t>MT-38</t>
  </si>
  <si>
    <t>MT-74</t>
  </si>
  <si>
    <t>MT-41</t>
  </si>
  <si>
    <t>MT-53</t>
  </si>
  <si>
    <t>MT-61</t>
  </si>
  <si>
    <t>MT-71</t>
  </si>
  <si>
    <t>MT-60</t>
  </si>
  <si>
    <t>MT-39</t>
  </si>
  <si>
    <t>MT-62</t>
  </si>
  <si>
    <t>MT-72</t>
  </si>
  <si>
    <t>MT-55</t>
  </si>
  <si>
    <t>MT-42</t>
  </si>
  <si>
    <t>MT-43</t>
  </si>
  <si>
    <t>MT-75</t>
  </si>
  <si>
    <t>MT-44</t>
  </si>
  <si>
    <t>MT-45</t>
  </si>
  <si>
    <t>MT46</t>
  </si>
  <si>
    <t>MT-48</t>
  </si>
  <si>
    <t>MT-49</t>
  </si>
  <si>
    <t>MT-50</t>
  </si>
  <si>
    <t>MT-56</t>
  </si>
  <si>
    <t>1 Opći prihodi i primici</t>
  </si>
  <si>
    <t>2 Vlastiti prihodi</t>
  </si>
  <si>
    <t>3 Prihodi za posebne namjene</t>
  </si>
  <si>
    <t>4 Pomoći</t>
  </si>
  <si>
    <t>5 Donacije</t>
  </si>
  <si>
    <t>6 Prihodi od nefin.imovine</t>
  </si>
  <si>
    <r>
      <t>7 Namjenski primici od zaduživanja</t>
    </r>
    <r>
      <rPr>
        <b/>
        <sz val="12"/>
        <rFont val="Times New Roman"/>
        <family val="1"/>
      </rPr>
      <t xml:space="preserve"> </t>
    </r>
  </si>
  <si>
    <t>Troškovi sudskih postupaka-Ruža Kovačević</t>
  </si>
  <si>
    <t>Troškovi sudskih postupaka</t>
  </si>
  <si>
    <t>Tekuće pomoći od izvanpror.korisnika</t>
  </si>
  <si>
    <t>Upravne mjere</t>
  </si>
  <si>
    <t xml:space="preserve"> </t>
  </si>
  <si>
    <t>POSEBNI DIO</t>
  </si>
  <si>
    <t>Stalni porezi na imovinu-Porez na kuće za odmor</t>
  </si>
  <si>
    <t>Povremeni porezi na imovinu-Porez na promet nekretnina</t>
  </si>
  <si>
    <t>Porez na potrošnju alkoh.i bezalk.pića</t>
  </si>
  <si>
    <t>Porez na tvrtku odnosno naziv tvrtke</t>
  </si>
  <si>
    <t>2    Doprinosi</t>
  </si>
  <si>
    <t>3    Vlastiti prihodi</t>
  </si>
  <si>
    <t>4    Prihodi za posebne namjene</t>
  </si>
  <si>
    <t>5    Pomoći</t>
  </si>
  <si>
    <t xml:space="preserve">6    Donacije </t>
  </si>
  <si>
    <t>8   Namjenski primici</t>
  </si>
  <si>
    <t>7   Prihodi od prodaje ili zamjene nefinancijske imovine</t>
  </si>
  <si>
    <t xml:space="preserve">652-6524, 6531, 6532, 65129, 64299, 64222, </t>
  </si>
  <si>
    <t>61, 6413,6414, 6421, 651,6513, 6514, 6819, 68, 64229, 6423,643, 644</t>
  </si>
  <si>
    <t xml:space="preserve">8-81,82, 83, 84, 85, </t>
  </si>
  <si>
    <t>631, 632, 633, 634, 635, 636, 638</t>
  </si>
  <si>
    <t>Sitan inventar i auto gume</t>
  </si>
  <si>
    <t xml:space="preserve">Aktivnost A100001: Predstavničko i izvršna tijela </t>
  </si>
  <si>
    <t>Program 1001: Donošenje akata i mjera iz djelokruga predstavničkog, izvršnog tijela i mjesne samouprave</t>
  </si>
  <si>
    <t>Naknade za rad predstavničkog tijela, povjere…</t>
  </si>
  <si>
    <t>Reprezentacija-Dan općine, prijemi…</t>
  </si>
  <si>
    <t>Aktivnost A100002:</t>
  </si>
  <si>
    <t>Aktivnost A10001: Osnovne funkcije stranaka</t>
  </si>
  <si>
    <t>Komunalne usluge-vodni doprinos</t>
  </si>
  <si>
    <t>Nerazvrstane ceste-Ruškovac-Ploščica</t>
  </si>
  <si>
    <t>Izgradnja objekata i uređaja odvodnje-Kanalizacija Berek</t>
  </si>
  <si>
    <t>Projektna dokumentacija - kanalizacija Berek</t>
  </si>
  <si>
    <t>K 1007 04</t>
  </si>
  <si>
    <t>projekt 04:</t>
  </si>
  <si>
    <t>Premije osiguranja</t>
  </si>
  <si>
    <t xml:space="preserve">Poticaj udrugama-Folklor, Savjet mladih,Lovačka udr.i dr. </t>
  </si>
  <si>
    <t>Manifestacije - polj.sajmovi,orači, i dr.</t>
  </si>
  <si>
    <t>K 1007 05</t>
  </si>
  <si>
    <t>projekt 05:</t>
  </si>
  <si>
    <t>Izgradnja športske dvorane</t>
  </si>
  <si>
    <t>Projektna dokumentacija - Športska dvorana Berek</t>
  </si>
  <si>
    <t>K 1007 06</t>
  </si>
  <si>
    <t>projekt 06:</t>
  </si>
  <si>
    <t>Ostali građ.objekti-Prometna signalizacija Berek</t>
  </si>
  <si>
    <t>Izgradnja druš.doma Šimljanik</t>
  </si>
  <si>
    <t>Poslovni objekti</t>
  </si>
  <si>
    <t xml:space="preserve">Nerazvrs.ceste-Berek-Srijedska </t>
  </si>
  <si>
    <t>Nerazvrstana cesta Berek vinogradi-Prkos</t>
  </si>
  <si>
    <t>Izgradnja kanalizacije</t>
  </si>
  <si>
    <t xml:space="preserve">Izvorni 
Proračun za 2017.
</t>
  </si>
  <si>
    <t xml:space="preserve">1. Izmjene i dopune 
Proračun za 2017.
</t>
  </si>
  <si>
    <t>MT-79</t>
  </si>
  <si>
    <t>Izvršenje</t>
  </si>
  <si>
    <t>I-VI-2017</t>
  </si>
  <si>
    <t>Plan proračuna</t>
  </si>
  <si>
    <t>Tekući plan</t>
  </si>
  <si>
    <t xml:space="preserve">Izvršenje </t>
  </si>
  <si>
    <t>I-VI-2017.</t>
  </si>
  <si>
    <t>3/2</t>
  </si>
  <si>
    <t>Polugodišnji obračun Proračuna Općine Berek bit će objavljen i na internetskim stranicama Općine Berek - www.berek.hr</t>
  </si>
  <si>
    <t>Tomislav Šunjić, dipl.ing.građ.</t>
  </si>
  <si>
    <t>2018. god.</t>
  </si>
  <si>
    <t xml:space="preserve">Tekući plan 
</t>
  </si>
  <si>
    <t xml:space="preserve">Izvorni plan
</t>
  </si>
  <si>
    <t xml:space="preserve">Izvršenje
</t>
  </si>
  <si>
    <t>I-VI-2018</t>
  </si>
  <si>
    <t>POLUGODIŠNJI OBRAČUN PRORAČUNA OPĆINE BEREK ZA I. - VI. /2018.</t>
  </si>
  <si>
    <t>POLUGODIŠNJI OBRAČUN PRPRAČUNA OPĆINE BEREK - I. - VI. / 2018.</t>
  </si>
  <si>
    <t>Izgradnja - spomenik</t>
  </si>
  <si>
    <t>centralni križ na groblju Berek</t>
  </si>
  <si>
    <t>A1013 02</t>
  </si>
  <si>
    <t>Pomoć u kući - "Sad zaželi" - HZZ</t>
  </si>
  <si>
    <t>M 83</t>
  </si>
  <si>
    <t>Doprinosi na paleće</t>
  </si>
  <si>
    <t>Naknada troškova zaposlenima</t>
  </si>
  <si>
    <t>Naknada za prijevoz - pomoć u kući</t>
  </si>
  <si>
    <t>Izvršenje 2017.</t>
  </si>
  <si>
    <t>Izvršenje 2017</t>
  </si>
  <si>
    <t>2018.</t>
  </si>
  <si>
    <t>I-VI-2018.</t>
  </si>
  <si>
    <t>Tekuće pomoći iz proračuna - ogrijev</t>
  </si>
  <si>
    <t>Tekuće pomoći iz proračuna - mala škola</t>
  </si>
  <si>
    <t>Kapitalne pomoći iz proračuna - energetska učinkovitost
fasade i krovišta na domovima</t>
  </si>
  <si>
    <t>Kapitalne pomoći iz proračuna - kanalizacija</t>
  </si>
  <si>
    <t>Kapitalne pomoći iz proračuna - športska dvorana</t>
  </si>
  <si>
    <t>Kapitalne pomoći iz proračuna - ceste</t>
  </si>
  <si>
    <t>Kapitalne pomoći iz proračuna - Prostorni plan</t>
  </si>
  <si>
    <t>Državne upravne i sudske pristojbe</t>
  </si>
  <si>
    <t>Naknade građanima i kućanstvima u naravi</t>
  </si>
  <si>
    <t>Opći prihodi i primici</t>
  </si>
  <si>
    <t>Dodatna ulaganja na domovima-Berek,Begovača i 
Šimljana</t>
  </si>
  <si>
    <t>MT-82</t>
  </si>
  <si>
    <t>Tekuće pomoći - HZZ</t>
  </si>
  <si>
    <t>Prihod od komunalnog doprinosa</t>
  </si>
  <si>
    <t>Kapitalne pomoći  - Prostorni plan</t>
  </si>
  <si>
    <t>Prihod od komunalne naknade</t>
  </si>
  <si>
    <t>Prihod od poljoprivrednog zemljišta</t>
  </si>
  <si>
    <t>Prihod od šumskog doprinosa</t>
  </si>
  <si>
    <t>Prihod od legalizacije</t>
  </si>
  <si>
    <t>Prihodi od šumskog doprinosa</t>
  </si>
  <si>
    <t>Prihod od vodnog doprinosa</t>
  </si>
  <si>
    <t>Prihod od grobne naknade</t>
  </si>
  <si>
    <t>Vlastiti prihodi - prihod od vagarine</t>
  </si>
  <si>
    <t>Ostali prih.za posebne namjene-plinska mreža</t>
  </si>
  <si>
    <t>Kapitalne pomoći iz državnog proračuna</t>
  </si>
  <si>
    <t>Kapitane pomoći iz državnog proračuna</t>
  </si>
  <si>
    <t>Ostale pomoći i darovnice - mala škola</t>
  </si>
  <si>
    <t xml:space="preserve">Ostale pomoći i darovnice </t>
  </si>
  <si>
    <t>Tekuće pomoći - za ogrijev</t>
  </si>
  <si>
    <t>II.II.</t>
  </si>
  <si>
    <t>prema programskoj klasifikaciji</t>
  </si>
  <si>
    <t xml:space="preserve">Izvještaj o zaduživanju na domaćem i stranom tržištu novca i kapitala, Izvještaj o korištenju Proračunske zalihe, Izvještaj o danim </t>
  </si>
  <si>
    <t>jamstvima i izdacima po jamstvima i Obrazloženje ostvarenja prihoda i primitaka, rashoda i izdataka Općine Berek nalaze se u</t>
  </si>
  <si>
    <t>prilogu ovog Polugodišnjeg izvještaja o izvršenju Proračuna te su njegov sastavni dio.</t>
  </si>
  <si>
    <t>Izvršenje 
I-VI/2018</t>
  </si>
  <si>
    <t xml:space="preserve"> I.   OPĆI DIO  </t>
  </si>
  <si>
    <t>Polugodišnji obračun Proračuna Općine Berek za 2018. godinu stupa na snagu osmog dana od objave u Službenom glasniku Općine Berek.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</si>
</sst>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#,##0\ &quot;kn&quot;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&quot;Istinito&quot;;&quot;Istinito&quot;;&quot;Neistinito&quot;"/>
    <numFmt numFmtId="189" formatCode="[$€-2]\ #,##0.00_);[Red]\([$€-2]\ #,##0.00\)"/>
  </numFmts>
  <fonts count="8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8"/>
      <color indexed="60"/>
      <name val="Arial"/>
      <family val="2"/>
    </font>
    <font>
      <b/>
      <sz val="11"/>
      <color indexed="10"/>
      <name val="Calibri"/>
      <family val="2"/>
    </font>
    <font>
      <sz val="10"/>
      <color indexed="36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C00000"/>
      <name val="Arial"/>
      <family val="2"/>
    </font>
    <font>
      <b/>
      <sz val="11"/>
      <color rgb="FFFF0000"/>
      <name val="Calibri"/>
      <family val="2"/>
    </font>
    <font>
      <sz val="10"/>
      <color theme="7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1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34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34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3" fontId="8" fillId="34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/>
    </xf>
    <xf numFmtId="0" fontId="6" fillId="0" borderId="0" xfId="0" applyFont="1" applyAlignment="1">
      <alignment/>
    </xf>
    <xf numFmtId="3" fontId="6" fillId="37" borderId="10" xfId="0" applyNumberFormat="1" applyFont="1" applyFill="1" applyBorder="1" applyAlignment="1">
      <alignment/>
    </xf>
    <xf numFmtId="3" fontId="13" fillId="37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1" fillId="38" borderId="0" xfId="0" applyFont="1" applyFill="1" applyAlignment="1">
      <alignment/>
    </xf>
    <xf numFmtId="0" fontId="4" fillId="34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2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49" fontId="4" fillId="0" borderId="0" xfId="0" applyNumberFormat="1" applyFont="1" applyAlignment="1">
      <alignment/>
    </xf>
    <xf numFmtId="3" fontId="4" fillId="39" borderId="0" xfId="0" applyNumberFormat="1" applyFont="1" applyFill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4" fontId="4" fillId="34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wrapText="1"/>
    </xf>
    <xf numFmtId="3" fontId="4" fillId="34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7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34" borderId="0" xfId="0" applyFont="1" applyFill="1" applyBorder="1" applyAlignment="1">
      <alignment/>
    </xf>
    <xf numFmtId="3" fontId="6" fillId="34" borderId="0" xfId="0" applyNumberFormat="1" applyFont="1" applyFill="1" applyAlignment="1">
      <alignment wrapText="1"/>
    </xf>
    <xf numFmtId="3" fontId="6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Alignment="1">
      <alignment wrapText="1"/>
    </xf>
    <xf numFmtId="3" fontId="6" fillId="34" borderId="11" xfId="0" applyNumberFormat="1" applyFont="1" applyFill="1" applyBorder="1" applyAlignment="1">
      <alignment wrapText="1"/>
    </xf>
    <xf numFmtId="3" fontId="6" fillId="34" borderId="11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6" fillId="4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49" fontId="1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3" fontId="4" fillId="38" borderId="10" xfId="0" applyNumberFormat="1" applyFont="1" applyFill="1" applyBorder="1" applyAlignment="1" quotePrefix="1">
      <alignment horizontal="center"/>
    </xf>
    <xf numFmtId="3" fontId="4" fillId="38" borderId="10" xfId="0" applyNumberFormat="1" applyFont="1" applyFill="1" applyBorder="1" applyAlignment="1" quotePrefix="1">
      <alignment/>
    </xf>
    <xf numFmtId="3" fontId="4" fillId="38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wrapText="1"/>
    </xf>
    <xf numFmtId="3" fontId="5" fillId="40" borderId="10" xfId="0" applyNumberFormat="1" applyFont="1" applyFill="1" applyBorder="1" applyAlignment="1">
      <alignment vertical="center"/>
    </xf>
    <xf numFmtId="3" fontId="8" fillId="37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4" fillId="37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40" borderId="10" xfId="0" applyFont="1" applyFill="1" applyBorder="1" applyAlignment="1">
      <alignment horizontal="right"/>
    </xf>
    <xf numFmtId="0" fontId="5" fillId="40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wrapText="1"/>
    </xf>
    <xf numFmtId="3" fontId="5" fillId="40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/>
    </xf>
    <xf numFmtId="3" fontId="5" fillId="40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wrapText="1"/>
    </xf>
    <xf numFmtId="3" fontId="4" fillId="39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49" fontId="4" fillId="38" borderId="10" xfId="0" applyNumberFormat="1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 quotePrefix="1">
      <alignment horizontal="center"/>
    </xf>
    <xf numFmtId="49" fontId="4" fillId="38" borderId="10" xfId="0" applyNumberFormat="1" applyFont="1" applyFill="1" applyBorder="1" applyAlignment="1">
      <alignment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 vertical="top"/>
    </xf>
    <xf numFmtId="0" fontId="4" fillId="38" borderId="10" xfId="0" applyFont="1" applyFill="1" applyBorder="1" applyAlignment="1">
      <alignment vertical="top"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7" fillId="41" borderId="10" xfId="0" applyNumberFormat="1" applyFont="1" applyFill="1" applyBorder="1" applyAlignment="1">
      <alignment/>
    </xf>
    <xf numFmtId="3" fontId="5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/>
    </xf>
    <xf numFmtId="49" fontId="6" fillId="41" borderId="10" xfId="0" applyNumberFormat="1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40" borderId="10" xfId="0" applyNumberFormat="1" applyFont="1" applyFill="1" applyBorder="1" applyAlignment="1">
      <alignment wrapText="1"/>
    </xf>
    <xf numFmtId="0" fontId="7" fillId="40" borderId="10" xfId="0" applyFont="1" applyFill="1" applyBorder="1" applyAlignment="1">
      <alignment horizontal="left" wrapText="1"/>
    </xf>
    <xf numFmtId="49" fontId="7" fillId="40" borderId="10" xfId="0" applyNumberFormat="1" applyFont="1" applyFill="1" applyBorder="1" applyAlignment="1">
      <alignment wrapText="1"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9" fillId="34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wrapText="1"/>
    </xf>
    <xf numFmtId="49" fontId="5" fillId="41" borderId="10" xfId="0" applyNumberFormat="1" applyFont="1" applyFill="1" applyBorder="1" applyAlignment="1">
      <alignment vertical="top"/>
    </xf>
    <xf numFmtId="0" fontId="5" fillId="41" borderId="10" xfId="0" applyFont="1" applyFill="1" applyBorder="1" applyAlignment="1">
      <alignment vertical="top"/>
    </xf>
    <xf numFmtId="0" fontId="5" fillId="41" borderId="10" xfId="0" applyFont="1" applyFill="1" applyBorder="1" applyAlignment="1">
      <alignment wrapText="1"/>
    </xf>
    <xf numFmtId="3" fontId="5" fillId="41" borderId="10" xfId="0" applyNumberFormat="1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4" fillId="37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41" borderId="10" xfId="0" applyFont="1" applyFill="1" applyBorder="1" applyAlignment="1">
      <alignment horizontal="left" vertical="top"/>
    </xf>
    <xf numFmtId="49" fontId="7" fillId="41" borderId="1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6" fillId="37" borderId="10" xfId="0" applyNumberFormat="1" applyFont="1" applyFill="1" applyBorder="1" applyAlignment="1">
      <alignment wrapText="1"/>
    </xf>
    <xf numFmtId="49" fontId="6" fillId="40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vertical="top"/>
    </xf>
    <xf numFmtId="0" fontId="5" fillId="4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vertical="top" wrapText="1"/>
    </xf>
    <xf numFmtId="49" fontId="5" fillId="40" borderId="10" xfId="0" applyNumberFormat="1" applyFont="1" applyFill="1" applyBorder="1" applyAlignment="1">
      <alignment vertical="top"/>
    </xf>
    <xf numFmtId="0" fontId="7" fillId="40" borderId="10" xfId="0" applyFont="1" applyFill="1" applyBorder="1" applyAlignment="1">
      <alignment horizontal="left" vertical="top"/>
    </xf>
    <xf numFmtId="49" fontId="7" fillId="40" borderId="10" xfId="0" applyNumberFormat="1" applyFont="1" applyFill="1" applyBorder="1" applyAlignment="1">
      <alignment vertical="top"/>
    </xf>
    <xf numFmtId="3" fontId="5" fillId="40" borderId="10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 horizontal="left"/>
    </xf>
    <xf numFmtId="1" fontId="9" fillId="34" borderId="10" xfId="0" applyNumberFormat="1" applyFont="1" applyFill="1" applyBorder="1" applyAlignment="1">
      <alignment horizontal="left"/>
    </xf>
    <xf numFmtId="49" fontId="5" fillId="41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 wrapText="1"/>
    </xf>
    <xf numFmtId="49" fontId="7" fillId="41" borderId="10" xfId="0" applyNumberFormat="1" applyFont="1" applyFill="1" applyBorder="1" applyAlignment="1">
      <alignment wrapText="1"/>
    </xf>
    <xf numFmtId="49" fontId="5" fillId="40" borderId="10" xfId="0" applyNumberFormat="1" applyFont="1" applyFill="1" applyBorder="1" applyAlignment="1">
      <alignment wrapText="1"/>
    </xf>
    <xf numFmtId="175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175" fontId="6" fillId="0" borderId="10" xfId="61" applyNumberFormat="1" applyFont="1" applyFill="1" applyBorder="1" applyAlignment="1">
      <alignment/>
    </xf>
    <xf numFmtId="171" fontId="6" fillId="0" borderId="10" xfId="61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41" borderId="10" xfId="0" applyNumberFormat="1" applyFont="1" applyFill="1" applyBorder="1" applyAlignment="1">
      <alignment wrapText="1"/>
    </xf>
    <xf numFmtId="3" fontId="7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8" fillId="34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vertical="top" wrapText="1"/>
    </xf>
    <xf numFmtId="3" fontId="5" fillId="41" borderId="10" xfId="0" applyNumberFormat="1" applyFont="1" applyFill="1" applyBorder="1" applyAlignment="1">
      <alignment vertical="top" wrapText="1"/>
    </xf>
    <xf numFmtId="3" fontId="5" fillId="41" borderId="10" xfId="0" applyNumberFormat="1" applyFont="1" applyFill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3" fontId="9" fillId="37" borderId="10" xfId="0" applyNumberFormat="1" applyFont="1" applyFill="1" applyBorder="1" applyAlignment="1">
      <alignment wrapText="1"/>
    </xf>
    <xf numFmtId="3" fontId="8" fillId="38" borderId="10" xfId="0" applyNumberFormat="1" applyFont="1" applyFill="1" applyBorder="1" applyAlignment="1">
      <alignment wrapText="1"/>
    </xf>
    <xf numFmtId="3" fontId="5" fillId="41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vertical="top" wrapText="1"/>
    </xf>
    <xf numFmtId="3" fontId="5" fillId="40" borderId="10" xfId="0" applyNumberFormat="1" applyFont="1" applyFill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175" fontId="6" fillId="37" borderId="10" xfId="61" applyNumberFormat="1" applyFont="1" applyFill="1" applyBorder="1" applyAlignment="1">
      <alignment/>
    </xf>
    <xf numFmtId="3" fontId="4" fillId="34" borderId="10" xfId="61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top" wrapText="1"/>
    </xf>
    <xf numFmtId="175" fontId="4" fillId="0" borderId="10" xfId="61" applyNumberFormat="1" applyFont="1" applyFill="1" applyBorder="1" applyAlignment="1">
      <alignment horizontal="right"/>
    </xf>
    <xf numFmtId="175" fontId="4" fillId="0" borderId="10" xfId="61" applyNumberFormat="1" applyFont="1" applyFill="1" applyBorder="1" applyAlignment="1">
      <alignment/>
    </xf>
    <xf numFmtId="3" fontId="4" fillId="0" borderId="10" xfId="61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49" fontId="7" fillId="41" borderId="10" xfId="0" applyNumberFormat="1" applyFont="1" applyFill="1" applyBorder="1" applyAlignment="1">
      <alignment/>
    </xf>
    <xf numFmtId="3" fontId="5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61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171" fontId="6" fillId="0" borderId="13" xfId="61" applyFont="1" applyBorder="1" applyAlignment="1">
      <alignment/>
    </xf>
    <xf numFmtId="3" fontId="4" fillId="0" borderId="13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72" fillId="0" borderId="0" xfId="0" applyFont="1" applyAlignment="1">
      <alignment/>
    </xf>
    <xf numFmtId="3" fontId="73" fillId="34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74" fillId="4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15"/>
    </xf>
    <xf numFmtId="0" fontId="1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73" fillId="0" borderId="10" xfId="0" applyNumberFormat="1" applyFont="1" applyBorder="1" applyAlignment="1">
      <alignment wrapText="1"/>
    </xf>
    <xf numFmtId="0" fontId="73" fillId="0" borderId="10" xfId="0" applyFont="1" applyBorder="1" applyAlignment="1">
      <alignment horizontal="left" wrapText="1"/>
    </xf>
    <xf numFmtId="3" fontId="73" fillId="0" borderId="10" xfId="0" applyNumberFormat="1" applyFont="1" applyFill="1" applyBorder="1" applyAlignment="1">
      <alignment wrapText="1"/>
    </xf>
    <xf numFmtId="0" fontId="75" fillId="0" borderId="0" xfId="0" applyFont="1" applyAlignment="1">
      <alignment wrapText="1"/>
    </xf>
    <xf numFmtId="49" fontId="76" fillId="0" borderId="10" xfId="0" applyNumberFormat="1" applyFont="1" applyBorder="1" applyAlignment="1">
      <alignment wrapText="1"/>
    </xf>
    <xf numFmtId="0" fontId="76" fillId="0" borderId="10" xfId="0" applyFont="1" applyBorder="1" applyAlignment="1">
      <alignment horizontal="left" wrapText="1"/>
    </xf>
    <xf numFmtId="3" fontId="76" fillId="0" borderId="10" xfId="0" applyNumberFormat="1" applyFont="1" applyFill="1" applyBorder="1" applyAlignment="1">
      <alignment wrapText="1"/>
    </xf>
    <xf numFmtId="3" fontId="76" fillId="34" borderId="10" xfId="0" applyNumberFormat="1" applyFont="1" applyFill="1" applyBorder="1" applyAlignment="1">
      <alignment wrapText="1"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0" fontId="5" fillId="33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3" fontId="4" fillId="38" borderId="10" xfId="0" applyNumberFormat="1" applyFont="1" applyFill="1" applyBorder="1" applyAlignment="1">
      <alignment horizontal="center" wrapText="1"/>
    </xf>
    <xf numFmtId="0" fontId="78" fillId="0" borderId="0" xfId="0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0" fontId="79" fillId="34" borderId="0" xfId="0" applyFont="1" applyFill="1" applyAlignment="1">
      <alignment/>
    </xf>
    <xf numFmtId="0" fontId="79" fillId="34" borderId="10" xfId="0" applyFont="1" applyFill="1" applyBorder="1" applyAlignment="1">
      <alignment wrapText="1"/>
    </xf>
    <xf numFmtId="0" fontId="73" fillId="0" borderId="0" xfId="0" applyFont="1" applyAlignment="1">
      <alignment/>
    </xf>
    <xf numFmtId="3" fontId="73" fillId="0" borderId="0" xfId="0" applyNumberFormat="1" applyFont="1" applyAlignment="1">
      <alignment/>
    </xf>
    <xf numFmtId="3" fontId="73" fillId="34" borderId="0" xfId="0" applyNumberFormat="1" applyFont="1" applyFill="1" applyBorder="1" applyAlignment="1">
      <alignment/>
    </xf>
    <xf numFmtId="0" fontId="75" fillId="0" borderId="0" xfId="0" applyFont="1" applyAlignment="1">
      <alignment/>
    </xf>
    <xf numFmtId="3" fontId="79" fillId="0" borderId="0" xfId="0" applyNumberFormat="1" applyFont="1" applyAlignment="1">
      <alignment/>
    </xf>
    <xf numFmtId="3" fontId="79" fillId="34" borderId="0" xfId="0" applyNumberFormat="1" applyFont="1" applyFill="1" applyBorder="1" applyAlignment="1">
      <alignment/>
    </xf>
    <xf numFmtId="49" fontId="4" fillId="42" borderId="10" xfId="0" applyNumberFormat="1" applyFont="1" applyFill="1" applyBorder="1" applyAlignment="1">
      <alignment/>
    </xf>
    <xf numFmtId="49" fontId="80" fillId="42" borderId="10" xfId="0" applyNumberFormat="1" applyFont="1" applyFill="1" applyBorder="1" applyAlignment="1">
      <alignment/>
    </xf>
    <xf numFmtId="0" fontId="73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49" fontId="74" fillId="33" borderId="10" xfId="0" applyNumberFormat="1" applyFont="1" applyFill="1" applyBorder="1" applyAlignment="1">
      <alignment/>
    </xf>
    <xf numFmtId="49" fontId="74" fillId="41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49" fontId="81" fillId="0" borderId="0" xfId="0" applyNumberFormat="1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69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3" fontId="82" fillId="0" borderId="0" xfId="0" applyNumberFormat="1" applyFont="1" applyAlignment="1">
      <alignment vertical="center"/>
    </xf>
    <xf numFmtId="0" fontId="79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22" fillId="0" borderId="0" xfId="0" applyFont="1" applyAlignment="1">
      <alignment/>
    </xf>
    <xf numFmtId="3" fontId="80" fillId="33" borderId="10" xfId="0" applyNumberFormat="1" applyFont="1" applyFill="1" applyBorder="1" applyAlignment="1">
      <alignment wrapText="1"/>
    </xf>
    <xf numFmtId="3" fontId="80" fillId="41" borderId="10" xfId="0" applyNumberFormat="1" applyFont="1" applyFill="1" applyBorder="1" applyAlignment="1">
      <alignment/>
    </xf>
    <xf numFmtId="14" fontId="4" fillId="38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3" fontId="79" fillId="34" borderId="10" xfId="0" applyNumberFormat="1" applyFont="1" applyFill="1" applyBorder="1" applyAlignment="1">
      <alignment wrapText="1"/>
    </xf>
    <xf numFmtId="0" fontId="83" fillId="0" borderId="0" xfId="0" applyFont="1" applyAlignment="1">
      <alignment wrapText="1"/>
    </xf>
    <xf numFmtId="3" fontId="74" fillId="42" borderId="10" xfId="0" applyNumberFormat="1" applyFont="1" applyFill="1" applyBorder="1" applyAlignment="1">
      <alignment wrapText="1"/>
    </xf>
    <xf numFmtId="3" fontId="80" fillId="42" borderId="10" xfId="0" applyNumberFormat="1" applyFont="1" applyFill="1" applyBorder="1" applyAlignment="1">
      <alignment wrapText="1"/>
    </xf>
    <xf numFmtId="49" fontId="80" fillId="42" borderId="10" xfId="0" applyNumberFormat="1" applyFont="1" applyFill="1" applyBorder="1" applyAlignment="1">
      <alignment wrapText="1"/>
    </xf>
    <xf numFmtId="0" fontId="80" fillId="42" borderId="10" xfId="0" applyFont="1" applyFill="1" applyBorder="1" applyAlignment="1">
      <alignment horizontal="left" wrapText="1"/>
    </xf>
    <xf numFmtId="0" fontId="80" fillId="42" borderId="10" xfId="0" applyFont="1" applyFill="1" applyBorder="1" applyAlignment="1">
      <alignment wrapText="1"/>
    </xf>
    <xf numFmtId="3" fontId="84" fillId="38" borderId="10" xfId="0" applyNumberFormat="1" applyFont="1" applyFill="1" applyBorder="1" applyAlignment="1">
      <alignment horizontal="center"/>
    </xf>
    <xf numFmtId="3" fontId="4" fillId="43" borderId="0" xfId="0" applyNumberFormat="1" applyFont="1" applyFill="1" applyAlignment="1">
      <alignment wrapText="1"/>
    </xf>
    <xf numFmtId="49" fontId="80" fillId="33" borderId="10" xfId="0" applyNumberFormat="1" applyFont="1" applyFill="1" applyBorder="1" applyAlignment="1">
      <alignment wrapText="1"/>
    </xf>
    <xf numFmtId="0" fontId="85" fillId="43" borderId="0" xfId="0" applyFont="1" applyFill="1" applyAlignment="1">
      <alignment wrapText="1"/>
    </xf>
    <xf numFmtId="0" fontId="0" fillId="43" borderId="0" xfId="0" applyFont="1" applyFill="1" applyAlignment="1">
      <alignment/>
    </xf>
    <xf numFmtId="49" fontId="4" fillId="44" borderId="10" xfId="0" applyNumberFormat="1" applyFont="1" applyFill="1" applyBorder="1" applyAlignment="1">
      <alignment/>
    </xf>
    <xf numFmtId="0" fontId="4" fillId="44" borderId="10" xfId="0" applyFont="1" applyFill="1" applyBorder="1" applyAlignment="1">
      <alignment horizontal="left"/>
    </xf>
    <xf numFmtId="0" fontId="4" fillId="44" borderId="10" xfId="0" applyFont="1" applyFill="1" applyBorder="1" applyAlignment="1">
      <alignment/>
    </xf>
    <xf numFmtId="0" fontId="4" fillId="44" borderId="10" xfId="0" applyFont="1" applyFill="1" applyBorder="1" applyAlignment="1">
      <alignment/>
    </xf>
    <xf numFmtId="3" fontId="4" fillId="44" borderId="10" xfId="0" applyNumberFormat="1" applyFont="1" applyFill="1" applyBorder="1" applyAlignment="1">
      <alignment/>
    </xf>
    <xf numFmtId="3" fontId="4" fillId="44" borderId="10" xfId="0" applyNumberFormat="1" applyFont="1" applyFill="1" applyBorder="1" applyAlignment="1">
      <alignment wrapText="1"/>
    </xf>
    <xf numFmtId="49" fontId="6" fillId="44" borderId="10" xfId="0" applyNumberFormat="1" applyFont="1" applyFill="1" applyBorder="1" applyAlignment="1">
      <alignment/>
    </xf>
    <xf numFmtId="49" fontId="84" fillId="44" borderId="10" xfId="0" applyNumberFormat="1" applyFont="1" applyFill="1" applyBorder="1" applyAlignment="1">
      <alignment wrapText="1"/>
    </xf>
    <xf numFmtId="0" fontId="84" fillId="44" borderId="10" xfId="0" applyFont="1" applyFill="1" applyBorder="1" applyAlignment="1">
      <alignment horizontal="left" wrapText="1"/>
    </xf>
    <xf numFmtId="0" fontId="84" fillId="44" borderId="10" xfId="0" applyFont="1" applyFill="1" applyBorder="1" applyAlignment="1">
      <alignment wrapText="1"/>
    </xf>
    <xf numFmtId="3" fontId="84" fillId="44" borderId="10" xfId="0" applyNumberFormat="1" applyFont="1" applyFill="1" applyBorder="1" applyAlignment="1">
      <alignment wrapText="1"/>
    </xf>
    <xf numFmtId="3" fontId="84" fillId="44" borderId="10" xfId="0" applyNumberFormat="1" applyFont="1" applyFill="1" applyBorder="1" applyAlignment="1">
      <alignment/>
    </xf>
    <xf numFmtId="0" fontId="4" fillId="44" borderId="10" xfId="0" applyFont="1" applyFill="1" applyBorder="1" applyAlignment="1">
      <alignment horizontal="center"/>
    </xf>
    <xf numFmtId="0" fontId="84" fillId="44" borderId="10" xfId="0" applyFont="1" applyFill="1" applyBorder="1" applyAlignment="1">
      <alignment horizontal="center" wrapText="1"/>
    </xf>
    <xf numFmtId="0" fontId="0" fillId="44" borderId="0" xfId="0" applyFont="1" applyFill="1" applyAlignment="1">
      <alignment/>
    </xf>
    <xf numFmtId="0" fontId="4" fillId="44" borderId="10" xfId="0" applyFont="1" applyFill="1" applyBorder="1" applyAlignment="1">
      <alignment horizontal="left" wrapText="1"/>
    </xf>
    <xf numFmtId="49" fontId="4" fillId="44" borderId="10" xfId="0" applyNumberFormat="1" applyFont="1" applyFill="1" applyBorder="1" applyAlignment="1">
      <alignment wrapText="1"/>
    </xf>
    <xf numFmtId="0" fontId="4" fillId="44" borderId="10" xfId="0" applyFont="1" applyFill="1" applyBorder="1" applyAlignment="1">
      <alignment wrapText="1"/>
    </xf>
    <xf numFmtId="0" fontId="0" fillId="44" borderId="0" xfId="0" applyFont="1" applyFill="1" applyAlignment="1">
      <alignment wrapText="1"/>
    </xf>
    <xf numFmtId="4" fontId="4" fillId="44" borderId="10" xfId="0" applyNumberFormat="1" applyFont="1" applyFill="1" applyBorder="1" applyAlignment="1">
      <alignment/>
    </xf>
    <xf numFmtId="49" fontId="4" fillId="44" borderId="10" xfId="0" applyNumberFormat="1" applyFont="1" applyFill="1" applyBorder="1" applyAlignment="1">
      <alignment vertical="top" wrapText="1"/>
    </xf>
    <xf numFmtId="0" fontId="4" fillId="44" borderId="10" xfId="0" applyFont="1" applyFill="1" applyBorder="1" applyAlignment="1">
      <alignment horizontal="left" vertical="top" wrapText="1"/>
    </xf>
    <xf numFmtId="3" fontId="4" fillId="44" borderId="10" xfId="0" applyNumberFormat="1" applyFont="1" applyFill="1" applyBorder="1" applyAlignment="1">
      <alignment vertical="top" wrapText="1"/>
    </xf>
    <xf numFmtId="49" fontId="6" fillId="44" borderId="10" xfId="0" applyNumberFormat="1" applyFont="1" applyFill="1" applyBorder="1" applyAlignment="1">
      <alignment wrapText="1"/>
    </xf>
    <xf numFmtId="49" fontId="4" fillId="44" borderId="10" xfId="0" applyNumberFormat="1" applyFont="1" applyFill="1" applyBorder="1" applyAlignment="1">
      <alignment vertical="top"/>
    </xf>
    <xf numFmtId="49" fontId="6" fillId="44" borderId="10" xfId="0" applyNumberFormat="1" applyFont="1" applyFill="1" applyBorder="1" applyAlignment="1">
      <alignment vertical="top"/>
    </xf>
    <xf numFmtId="0" fontId="4" fillId="44" borderId="10" xfId="0" applyFont="1" applyFill="1" applyBorder="1" applyAlignment="1">
      <alignment vertical="top"/>
    </xf>
    <xf numFmtId="3" fontId="4" fillId="44" borderId="10" xfId="0" applyNumberFormat="1" applyFont="1" applyFill="1" applyBorder="1" applyAlignment="1">
      <alignment vertical="top"/>
    </xf>
    <xf numFmtId="0" fontId="4" fillId="44" borderId="10" xfId="0" applyFont="1" applyFill="1" applyBorder="1" applyAlignment="1">
      <alignment horizontal="left" vertical="top"/>
    </xf>
    <xf numFmtId="3" fontId="6" fillId="44" borderId="10" xfId="0" applyNumberFormat="1" applyFont="1" applyFill="1" applyBorder="1" applyAlignment="1">
      <alignment wrapText="1"/>
    </xf>
    <xf numFmtId="0" fontId="5" fillId="41" borderId="10" xfId="0" applyFont="1" applyFill="1" applyBorder="1" applyAlignment="1">
      <alignment horizontal="left" wrapText="1"/>
    </xf>
    <xf numFmtId="0" fontId="5" fillId="41" borderId="10" xfId="0" applyFont="1" applyFill="1" applyBorder="1" applyAlignment="1">
      <alignment horizontal="left" wrapText="1"/>
    </xf>
    <xf numFmtId="49" fontId="6" fillId="44" borderId="10" xfId="0" applyNumberFormat="1" applyFont="1" applyFill="1" applyBorder="1" applyAlignment="1">
      <alignment vertical="top" wrapText="1"/>
    </xf>
    <xf numFmtId="49" fontId="4" fillId="44" borderId="10" xfId="0" applyNumberFormat="1" applyFont="1" applyFill="1" applyBorder="1" applyAlignment="1">
      <alignment/>
    </xf>
    <xf numFmtId="0" fontId="1" fillId="44" borderId="0" xfId="0" applyFont="1" applyFill="1" applyAlignment="1">
      <alignment/>
    </xf>
    <xf numFmtId="0" fontId="1" fillId="44" borderId="0" xfId="0" applyFont="1" applyFill="1" applyAlignment="1">
      <alignment wrapText="1"/>
    </xf>
    <xf numFmtId="175" fontId="4" fillId="44" borderId="1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4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4"/>
  <sheetViews>
    <sheetView tabSelected="1" zoomScale="202" zoomScaleNormal="202" zoomScalePageLayoutView="0" workbookViewId="0" topLeftCell="A1">
      <selection activeCell="E8" sqref="E8"/>
    </sheetView>
  </sheetViews>
  <sheetFormatPr defaultColWidth="9.140625" defaultRowHeight="12.75"/>
  <cols>
    <col min="1" max="1" width="10.7109375" style="42" bestFit="1" customWidth="1"/>
    <col min="2" max="2" width="6.7109375" style="44" customWidth="1"/>
    <col min="3" max="3" width="6.7109375" style="0" customWidth="1"/>
    <col min="4" max="4" width="10.140625" style="0" customWidth="1"/>
    <col min="5" max="5" width="35.8515625" style="0" customWidth="1"/>
    <col min="6" max="8" width="8.7109375" style="0" customWidth="1"/>
    <col min="9" max="9" width="9.7109375" style="36" customWidth="1"/>
    <col min="10" max="10" width="10.57421875" style="0" hidden="1" customWidth="1"/>
    <col min="11" max="11" width="0.13671875" style="0" hidden="1" customWidth="1"/>
    <col min="12" max="12" width="9.7109375" style="36" customWidth="1"/>
    <col min="13" max="13" width="4.7109375" style="0" customWidth="1"/>
  </cols>
  <sheetData>
    <row r="1" spans="1:13" s="1" customFormat="1" ht="12.75">
      <c r="A1" s="42"/>
      <c r="B1" s="44"/>
      <c r="F1" s="15"/>
      <c r="G1" s="15"/>
      <c r="H1" s="15"/>
      <c r="I1" s="37"/>
      <c r="J1" s="15"/>
      <c r="K1" s="15"/>
      <c r="L1" s="37"/>
      <c r="M1" s="15"/>
    </row>
    <row r="2" spans="1:13" s="1" customFormat="1" ht="12.75">
      <c r="A2" s="42"/>
      <c r="B2" s="13" t="s">
        <v>30</v>
      </c>
      <c r="C2" s="13" t="s">
        <v>430</v>
      </c>
      <c r="D2" s="13"/>
      <c r="E2" s="13"/>
      <c r="F2" s="13"/>
      <c r="G2" s="13"/>
      <c r="H2" s="13"/>
      <c r="I2" s="37"/>
      <c r="J2" s="15"/>
      <c r="K2" s="15"/>
      <c r="L2" s="37"/>
      <c r="M2" s="15"/>
    </row>
    <row r="3" spans="1:13" s="1" customFormat="1" ht="12.75">
      <c r="A3" s="42"/>
      <c r="B3" s="396"/>
      <c r="C3" s="391"/>
      <c r="D3" s="388"/>
      <c r="E3" s="388"/>
      <c r="F3" s="388"/>
      <c r="G3" s="13"/>
      <c r="H3" s="13"/>
      <c r="I3" s="37"/>
      <c r="J3" s="15"/>
      <c r="K3" s="15"/>
      <c r="L3" s="37"/>
      <c r="M3" s="15"/>
    </row>
    <row r="4" spans="1:13" s="1" customFormat="1" ht="15">
      <c r="A4" s="42"/>
      <c r="B4" s="412" t="s">
        <v>599</v>
      </c>
      <c r="C4" s="76"/>
      <c r="D4" s="13"/>
      <c r="E4" s="13"/>
      <c r="F4" s="13"/>
      <c r="G4" s="13"/>
      <c r="H4" s="13"/>
      <c r="I4" s="37"/>
      <c r="J4" s="15"/>
      <c r="K4" s="15"/>
      <c r="L4" s="37"/>
      <c r="M4" s="15"/>
    </row>
    <row r="5" spans="1:12" s="24" customFormat="1" ht="15.75">
      <c r="A5" s="84"/>
      <c r="B5" s="397"/>
      <c r="C5" s="383"/>
      <c r="D5" s="383"/>
      <c r="E5" s="383"/>
      <c r="F5" s="383"/>
      <c r="I5" s="85"/>
      <c r="L5" s="85"/>
    </row>
    <row r="6" spans="1:13" s="1" customFormat="1" ht="15.75">
      <c r="A6" s="42"/>
      <c r="B6" s="466" t="s">
        <v>642</v>
      </c>
      <c r="C6" s="1" t="s">
        <v>538</v>
      </c>
      <c r="D6" s="15"/>
      <c r="E6" s="1" t="s">
        <v>643</v>
      </c>
      <c r="F6" s="24"/>
      <c r="G6" s="15"/>
      <c r="H6" s="15"/>
      <c r="I6" s="37"/>
      <c r="J6" s="15"/>
      <c r="K6" s="15"/>
      <c r="L6" s="37"/>
      <c r="M6" s="15"/>
    </row>
    <row r="7" spans="1:13" s="343" customFormat="1" ht="15.75">
      <c r="A7" s="384"/>
      <c r="B7" s="383"/>
      <c r="D7" s="385"/>
      <c r="F7" s="383"/>
      <c r="G7" s="385"/>
      <c r="H7" s="385"/>
      <c r="I7" s="386"/>
      <c r="J7" s="385"/>
      <c r="K7" s="385"/>
      <c r="L7" s="386"/>
      <c r="M7" s="385"/>
    </row>
    <row r="8" spans="1:13" s="1" customFormat="1" ht="15.75">
      <c r="A8" s="42"/>
      <c r="B8" s="44"/>
      <c r="D8" s="15"/>
      <c r="E8" s="24"/>
      <c r="F8" s="24"/>
      <c r="G8" s="15"/>
      <c r="H8" s="15"/>
      <c r="I8" s="37"/>
      <c r="J8" s="15"/>
      <c r="K8" s="15"/>
      <c r="L8" s="37"/>
      <c r="M8" s="15"/>
    </row>
    <row r="9" spans="4:13" ht="12.75">
      <c r="D9" s="13"/>
      <c r="E9" s="13"/>
      <c r="F9" s="13"/>
      <c r="G9" s="13"/>
      <c r="H9" s="13"/>
      <c r="I9" s="37"/>
      <c r="J9" s="13"/>
      <c r="K9" s="13"/>
      <c r="L9" s="37"/>
      <c r="M9" s="13"/>
    </row>
    <row r="10" spans="4:13" ht="12.75">
      <c r="D10" s="13"/>
      <c r="E10" s="13"/>
      <c r="F10" s="13"/>
      <c r="G10" s="13"/>
      <c r="H10" s="14"/>
      <c r="I10" s="37"/>
      <c r="J10" s="13"/>
      <c r="K10" s="13"/>
      <c r="L10" s="37"/>
      <c r="M10" s="13"/>
    </row>
    <row r="11" spans="1:13" ht="22.5">
      <c r="A11" s="155" t="s">
        <v>195</v>
      </c>
      <c r="B11" s="156"/>
      <c r="C11" s="157"/>
      <c r="D11" s="157"/>
      <c r="E11" s="112"/>
      <c r="F11" s="158">
        <v>1</v>
      </c>
      <c r="G11" s="158">
        <v>2</v>
      </c>
      <c r="H11" s="158">
        <v>3</v>
      </c>
      <c r="I11" s="158">
        <v>4</v>
      </c>
      <c r="J11" s="158" t="s">
        <v>1</v>
      </c>
      <c r="K11" s="158" t="s">
        <v>2</v>
      </c>
      <c r="L11" s="158">
        <v>5</v>
      </c>
      <c r="M11" s="158" t="s">
        <v>591</v>
      </c>
    </row>
    <row r="12" spans="1:13" ht="33.75">
      <c r="A12" s="159" t="s">
        <v>199</v>
      </c>
      <c r="B12" s="160" t="s">
        <v>196</v>
      </c>
      <c r="C12" s="161" t="s">
        <v>123</v>
      </c>
      <c r="D12" s="112" t="s">
        <v>0</v>
      </c>
      <c r="E12" s="112"/>
      <c r="F12" s="160" t="s">
        <v>596</v>
      </c>
      <c r="G12" s="160" t="s">
        <v>595</v>
      </c>
      <c r="H12" s="160" t="s">
        <v>597</v>
      </c>
      <c r="I12" s="162"/>
      <c r="J12" s="158"/>
      <c r="K12" s="158"/>
      <c r="L12" s="162"/>
      <c r="M12" s="162" t="s">
        <v>37</v>
      </c>
    </row>
    <row r="13" spans="1:13" ht="12.75">
      <c r="A13" s="163" t="s">
        <v>19</v>
      </c>
      <c r="B13" s="164" t="s">
        <v>197</v>
      </c>
      <c r="C13" s="165" t="s">
        <v>124</v>
      </c>
      <c r="D13" s="165" t="s">
        <v>15</v>
      </c>
      <c r="E13" s="112" t="s">
        <v>16</v>
      </c>
      <c r="F13" s="162" t="s">
        <v>594</v>
      </c>
      <c r="G13" s="162" t="s">
        <v>594</v>
      </c>
      <c r="H13" s="415" t="s">
        <v>598</v>
      </c>
      <c r="I13" s="162"/>
      <c r="J13" s="162">
        <v>2006</v>
      </c>
      <c r="K13" s="162">
        <v>2007</v>
      </c>
      <c r="L13" s="162"/>
      <c r="M13" s="162" t="s">
        <v>38</v>
      </c>
    </row>
    <row r="14" spans="1:13" ht="12.75">
      <c r="A14" s="310"/>
      <c r="B14" s="311"/>
      <c r="C14" s="312"/>
      <c r="D14" s="313" t="s">
        <v>17</v>
      </c>
      <c r="E14" s="313"/>
      <c r="F14" s="314">
        <f>SUM(F15,F75)</f>
        <v>27354600</v>
      </c>
      <c r="G14" s="314">
        <f aca="true" t="shared" si="0" ref="G14:L14">SUM(G15,G75)</f>
        <v>27354600</v>
      </c>
      <c r="H14" s="314">
        <f t="shared" si="0"/>
        <v>1337571.92</v>
      </c>
      <c r="I14" s="314">
        <f t="shared" si="0"/>
        <v>0</v>
      </c>
      <c r="J14" s="314" t="e">
        <f t="shared" si="0"/>
        <v>#REF!</v>
      </c>
      <c r="K14" s="314" t="e">
        <f t="shared" si="0"/>
        <v>#REF!</v>
      </c>
      <c r="L14" s="314">
        <f t="shared" si="0"/>
        <v>0</v>
      </c>
      <c r="M14" s="314">
        <f>+H14/G14*100</f>
        <v>4.88975133981122</v>
      </c>
    </row>
    <row r="15" spans="1:13" ht="12.75">
      <c r="A15" s="166" t="s">
        <v>179</v>
      </c>
      <c r="B15" s="167"/>
      <c r="C15" s="168"/>
      <c r="D15" s="315" t="s">
        <v>60</v>
      </c>
      <c r="E15" s="315"/>
      <c r="F15" s="316">
        <f>SUM(F18,F68)</f>
        <v>434500</v>
      </c>
      <c r="G15" s="316">
        <f aca="true" t="shared" si="1" ref="G15:L15">SUM(G18,G68)</f>
        <v>434500</v>
      </c>
      <c r="H15" s="316">
        <f t="shared" si="1"/>
        <v>155190</v>
      </c>
      <c r="I15" s="316">
        <f t="shared" si="1"/>
        <v>0</v>
      </c>
      <c r="J15" s="316" t="e">
        <f t="shared" si="1"/>
        <v>#REF!</v>
      </c>
      <c r="K15" s="316" t="e">
        <f t="shared" si="1"/>
        <v>#REF!</v>
      </c>
      <c r="L15" s="316">
        <f t="shared" si="1"/>
        <v>0</v>
      </c>
      <c r="M15" s="316">
        <f>+H15/G15*100</f>
        <v>35.71691599539701</v>
      </c>
    </row>
    <row r="16" spans="1:13" ht="12.75">
      <c r="A16" s="317" t="s">
        <v>180</v>
      </c>
      <c r="B16" s="318"/>
      <c r="C16" s="319"/>
      <c r="D16" s="206" t="s">
        <v>316</v>
      </c>
      <c r="E16" s="206"/>
      <c r="F16" s="320"/>
      <c r="G16" s="320"/>
      <c r="H16" s="320"/>
      <c r="I16" s="320"/>
      <c r="J16" s="320"/>
      <c r="K16" s="320"/>
      <c r="L16" s="320"/>
      <c r="M16" s="320"/>
    </row>
    <row r="17" spans="1:13" ht="12.75">
      <c r="A17" s="166" t="s">
        <v>64</v>
      </c>
      <c r="B17" s="167"/>
      <c r="C17" s="317" t="s">
        <v>64</v>
      </c>
      <c r="D17" s="315" t="s">
        <v>18</v>
      </c>
      <c r="E17" s="315"/>
      <c r="F17" s="316"/>
      <c r="G17" s="316"/>
      <c r="H17" s="316"/>
      <c r="I17" s="316"/>
      <c r="J17" s="316"/>
      <c r="K17" s="316"/>
      <c r="L17" s="316"/>
      <c r="M17" s="316"/>
    </row>
    <row r="18" spans="1:13" ht="25.5" customHeight="1">
      <c r="A18" s="321" t="s">
        <v>128</v>
      </c>
      <c r="B18" s="322"/>
      <c r="C18" s="323"/>
      <c r="D18" s="459" t="s">
        <v>556</v>
      </c>
      <c r="E18" s="460"/>
      <c r="F18" s="324">
        <f>SUM(F19,F37)</f>
        <v>424500</v>
      </c>
      <c r="G18" s="324">
        <f aca="true" t="shared" si="2" ref="G18:L18">SUM(G19,G37)</f>
        <v>424500</v>
      </c>
      <c r="H18" s="324">
        <f t="shared" si="2"/>
        <v>155190</v>
      </c>
      <c r="I18" s="324">
        <f t="shared" si="2"/>
        <v>0</v>
      </c>
      <c r="J18" s="324" t="e">
        <f t="shared" si="2"/>
        <v>#REF!</v>
      </c>
      <c r="K18" s="324" t="e">
        <f t="shared" si="2"/>
        <v>#REF!</v>
      </c>
      <c r="L18" s="324">
        <f t="shared" si="2"/>
        <v>0</v>
      </c>
      <c r="M18" s="324">
        <f>+H18/G18*100</f>
        <v>36.5583038869258</v>
      </c>
    </row>
    <row r="19" spans="1:13" ht="12.75">
      <c r="A19" s="172" t="s">
        <v>129</v>
      </c>
      <c r="B19" s="346" t="s">
        <v>488</v>
      </c>
      <c r="C19" s="325" t="s">
        <v>61</v>
      </c>
      <c r="D19" s="174" t="s">
        <v>555</v>
      </c>
      <c r="E19" s="326"/>
      <c r="F19" s="277">
        <f aca="true" t="shared" si="3" ref="F19:L19">SUM(F21)</f>
        <v>135500</v>
      </c>
      <c r="G19" s="277">
        <f t="shared" si="3"/>
        <v>135500</v>
      </c>
      <c r="H19" s="277">
        <f t="shared" si="3"/>
        <v>31653</v>
      </c>
      <c r="I19" s="277">
        <f t="shared" si="3"/>
        <v>0</v>
      </c>
      <c r="J19" s="277" t="e">
        <f t="shared" si="3"/>
        <v>#REF!</v>
      </c>
      <c r="K19" s="277" t="e">
        <f t="shared" si="3"/>
        <v>#REF!</v>
      </c>
      <c r="L19" s="277">
        <f t="shared" si="3"/>
        <v>0</v>
      </c>
      <c r="M19" s="277">
        <f>+H19/G19*100</f>
        <v>23.360147601476015</v>
      </c>
    </row>
    <row r="20" spans="1:13" ht="12.75">
      <c r="A20" s="429"/>
      <c r="B20" s="441">
        <v>11</v>
      </c>
      <c r="C20" s="429"/>
      <c r="D20" s="431"/>
      <c r="E20" s="431" t="s">
        <v>622</v>
      </c>
      <c r="F20" s="433">
        <v>135500</v>
      </c>
      <c r="G20" s="433">
        <v>135500</v>
      </c>
      <c r="H20" s="433">
        <v>31653</v>
      </c>
      <c r="I20" s="433"/>
      <c r="J20" s="433"/>
      <c r="K20" s="433"/>
      <c r="L20" s="433"/>
      <c r="M20" s="433"/>
    </row>
    <row r="21" spans="1:13" s="2" customFormat="1" ht="12.75">
      <c r="A21" s="176"/>
      <c r="B21" s="177"/>
      <c r="C21" s="176" t="s">
        <v>61</v>
      </c>
      <c r="D21" s="114">
        <v>3</v>
      </c>
      <c r="E21" s="115" t="s">
        <v>3</v>
      </c>
      <c r="F21" s="95">
        <f>SUM(F22,F32)</f>
        <v>135500</v>
      </c>
      <c r="G21" s="95">
        <f>SUM(G22,G32)</f>
        <v>135500</v>
      </c>
      <c r="H21" s="95">
        <f>SUM(H22,H32)</f>
        <v>31653</v>
      </c>
      <c r="I21" s="95">
        <f>SUM(I22,I32)</f>
        <v>0</v>
      </c>
      <c r="J21" s="92" t="e">
        <f>SUM(J22)</f>
        <v>#REF!</v>
      </c>
      <c r="K21" s="92" t="e">
        <f>SUM(K22)</f>
        <v>#REF!</v>
      </c>
      <c r="L21" s="95">
        <f>SUM(L22,L32)</f>
        <v>0</v>
      </c>
      <c r="M21" s="109">
        <f>+H21/G21*100</f>
        <v>23.360147601476015</v>
      </c>
    </row>
    <row r="22" spans="1:13" s="2" customFormat="1" ht="12.75">
      <c r="A22" s="176"/>
      <c r="B22" s="177"/>
      <c r="C22" s="176" t="s">
        <v>61</v>
      </c>
      <c r="D22" s="114">
        <v>32</v>
      </c>
      <c r="E22" s="115" t="s">
        <v>4</v>
      </c>
      <c r="F22" s="95">
        <f>SUM(F23,F26)</f>
        <v>130500</v>
      </c>
      <c r="G22" s="95">
        <f aca="true" t="shared" si="4" ref="G22:L22">SUM(G23,G26)</f>
        <v>130500</v>
      </c>
      <c r="H22" s="95">
        <f t="shared" si="4"/>
        <v>31653</v>
      </c>
      <c r="I22" s="95">
        <f t="shared" si="4"/>
        <v>0</v>
      </c>
      <c r="J22" s="92" t="e">
        <f t="shared" si="4"/>
        <v>#REF!</v>
      </c>
      <c r="K22" s="92" t="e">
        <f t="shared" si="4"/>
        <v>#REF!</v>
      </c>
      <c r="L22" s="95">
        <f t="shared" si="4"/>
        <v>0</v>
      </c>
      <c r="M22" s="109">
        <f aca="true" t="shared" si="5" ref="M22:M36">+H22/G22*100</f>
        <v>24.2551724137931</v>
      </c>
    </row>
    <row r="23" spans="1:13" s="2" customFormat="1" ht="12.75">
      <c r="A23" s="176"/>
      <c r="B23" s="354"/>
      <c r="C23" s="176" t="s">
        <v>61</v>
      </c>
      <c r="D23" s="114">
        <v>323</v>
      </c>
      <c r="E23" s="115" t="s">
        <v>46</v>
      </c>
      <c r="F23" s="95">
        <f>SUM(F24,F25)</f>
        <v>95000</v>
      </c>
      <c r="G23" s="95">
        <f>SUM(G24,G25)</f>
        <v>95000</v>
      </c>
      <c r="H23" s="95">
        <f>SUM(H24,H25)</f>
        <v>30913</v>
      </c>
      <c r="I23" s="95">
        <f>SUM(I24,I25)</f>
        <v>0</v>
      </c>
      <c r="J23" s="94" t="e">
        <f>SUM(#REF!)</f>
        <v>#REF!</v>
      </c>
      <c r="K23" s="94" t="e">
        <f>SUM(#REF!)</f>
        <v>#REF!</v>
      </c>
      <c r="L23" s="95">
        <f>SUM(L24,L25)</f>
        <v>0</v>
      </c>
      <c r="M23" s="109">
        <f t="shared" si="5"/>
        <v>32.54</v>
      </c>
    </row>
    <row r="24" spans="1:13" s="4" customFormat="1" ht="12.75">
      <c r="A24" s="178"/>
      <c r="B24" s="130"/>
      <c r="C24" s="178" t="s">
        <v>61</v>
      </c>
      <c r="D24" s="130">
        <v>3233</v>
      </c>
      <c r="E24" s="131" t="s">
        <v>317</v>
      </c>
      <c r="F24" s="96">
        <v>90000</v>
      </c>
      <c r="G24" s="96">
        <v>90000</v>
      </c>
      <c r="H24" s="96">
        <v>30913</v>
      </c>
      <c r="I24" s="96"/>
      <c r="J24" s="98"/>
      <c r="K24" s="98"/>
      <c r="L24" s="96"/>
      <c r="M24" s="109">
        <f t="shared" si="5"/>
        <v>34.34777777777778</v>
      </c>
    </row>
    <row r="25" spans="1:13" s="4" customFormat="1" ht="12.75">
      <c r="A25" s="178"/>
      <c r="B25" s="130"/>
      <c r="C25" s="178" t="s">
        <v>61</v>
      </c>
      <c r="D25" s="130">
        <v>3239</v>
      </c>
      <c r="E25" s="131" t="s">
        <v>457</v>
      </c>
      <c r="F25" s="96">
        <v>5000</v>
      </c>
      <c r="G25" s="96">
        <v>5000</v>
      </c>
      <c r="H25" s="96"/>
      <c r="I25" s="96"/>
      <c r="J25" s="98"/>
      <c r="K25" s="98"/>
      <c r="L25" s="96"/>
      <c r="M25" s="109">
        <f t="shared" si="5"/>
        <v>0</v>
      </c>
    </row>
    <row r="26" spans="1:13" s="2" customFormat="1" ht="12.75">
      <c r="A26" s="176"/>
      <c r="B26" s="354"/>
      <c r="C26" s="176" t="s">
        <v>61</v>
      </c>
      <c r="D26" s="114">
        <v>329</v>
      </c>
      <c r="E26" s="115" t="s">
        <v>8</v>
      </c>
      <c r="F26" s="95">
        <f>SUM(F27:F31)</f>
        <v>35500</v>
      </c>
      <c r="G26" s="95">
        <f>SUM(G27:G31)</f>
        <v>35500</v>
      </c>
      <c r="H26" s="95">
        <f>SUM(H27:H31)</f>
        <v>740</v>
      </c>
      <c r="I26" s="95">
        <f>SUM(I27:I31)</f>
        <v>0</v>
      </c>
      <c r="J26" s="94" t="e">
        <f>#REF!+#REF!</f>
        <v>#REF!</v>
      </c>
      <c r="K26" s="94" t="e">
        <f>#REF!+#REF!</f>
        <v>#REF!</v>
      </c>
      <c r="L26" s="95">
        <f>SUM(L27:L31)</f>
        <v>0</v>
      </c>
      <c r="M26" s="109">
        <f t="shared" si="5"/>
        <v>2.084507042253521</v>
      </c>
    </row>
    <row r="27" spans="1:13" s="4" customFormat="1" ht="12.75">
      <c r="A27" s="178"/>
      <c r="B27" s="130"/>
      <c r="C27" s="178" t="s">
        <v>61</v>
      </c>
      <c r="D27" s="130">
        <v>3291</v>
      </c>
      <c r="E27" s="131" t="s">
        <v>557</v>
      </c>
      <c r="F27" s="96">
        <v>15000</v>
      </c>
      <c r="G27" s="96">
        <v>15000</v>
      </c>
      <c r="H27" s="96"/>
      <c r="I27" s="96"/>
      <c r="J27" s="98"/>
      <c r="K27" s="98"/>
      <c r="L27" s="96"/>
      <c r="M27" s="109">
        <f t="shared" si="5"/>
        <v>0</v>
      </c>
    </row>
    <row r="28" spans="1:13" s="4" customFormat="1" ht="12.75">
      <c r="A28" s="178"/>
      <c r="B28" s="130"/>
      <c r="C28" s="178" t="s">
        <v>61</v>
      </c>
      <c r="D28" s="130">
        <v>3293</v>
      </c>
      <c r="E28" s="131" t="s">
        <v>558</v>
      </c>
      <c r="F28" s="96">
        <v>15000</v>
      </c>
      <c r="G28" s="96">
        <v>15000</v>
      </c>
      <c r="H28" s="96"/>
      <c r="I28" s="96"/>
      <c r="J28" s="98"/>
      <c r="K28" s="98"/>
      <c r="L28" s="96"/>
      <c r="M28" s="109">
        <f t="shared" si="5"/>
        <v>0</v>
      </c>
    </row>
    <row r="29" spans="1:13" s="4" customFormat="1" ht="12.75">
      <c r="A29" s="178"/>
      <c r="B29" s="130"/>
      <c r="C29" s="178" t="s">
        <v>61</v>
      </c>
      <c r="D29" s="130">
        <v>3294</v>
      </c>
      <c r="E29" s="131" t="s">
        <v>344</v>
      </c>
      <c r="F29" s="96">
        <v>2500</v>
      </c>
      <c r="G29" s="96">
        <v>2500</v>
      </c>
      <c r="H29" s="96">
        <v>740</v>
      </c>
      <c r="I29" s="96"/>
      <c r="J29" s="98"/>
      <c r="K29" s="98"/>
      <c r="L29" s="96"/>
      <c r="M29" s="109">
        <f t="shared" si="5"/>
        <v>29.599999999999998</v>
      </c>
    </row>
    <row r="30" spans="1:13" s="378" customFormat="1" ht="12.75">
      <c r="A30" s="374"/>
      <c r="B30" s="375"/>
      <c r="C30" s="178" t="s">
        <v>61</v>
      </c>
      <c r="D30" s="130">
        <v>32961</v>
      </c>
      <c r="E30" s="131" t="s">
        <v>533</v>
      </c>
      <c r="F30" s="96"/>
      <c r="G30" s="96"/>
      <c r="H30" s="96"/>
      <c r="I30" s="96"/>
      <c r="J30" s="377"/>
      <c r="K30" s="377"/>
      <c r="L30" s="376"/>
      <c r="M30" s="109" t="e">
        <f t="shared" si="5"/>
        <v>#DIV/0!</v>
      </c>
    </row>
    <row r="31" spans="1:13" s="4" customFormat="1" ht="12.75">
      <c r="A31" s="178"/>
      <c r="B31" s="130"/>
      <c r="C31" s="178" t="s">
        <v>61</v>
      </c>
      <c r="D31" s="130">
        <v>3299</v>
      </c>
      <c r="E31" s="131" t="s">
        <v>431</v>
      </c>
      <c r="F31" s="96">
        <v>3000</v>
      </c>
      <c r="G31" s="96">
        <v>3000</v>
      </c>
      <c r="H31" s="96"/>
      <c r="I31" s="96"/>
      <c r="J31" s="98"/>
      <c r="K31" s="98"/>
      <c r="L31" s="96"/>
      <c r="M31" s="109" t="e">
        <f>+H31/#REF!*100</f>
        <v>#REF!</v>
      </c>
    </row>
    <row r="32" spans="1:13" s="4" customFormat="1" ht="12.75">
      <c r="A32" s="178"/>
      <c r="B32" s="130"/>
      <c r="C32" s="176" t="s">
        <v>61</v>
      </c>
      <c r="D32" s="114">
        <v>38</v>
      </c>
      <c r="E32" s="115" t="s">
        <v>31</v>
      </c>
      <c r="F32" s="95">
        <f>SUM(F33,F35)</f>
        <v>5000</v>
      </c>
      <c r="G32" s="95">
        <f>SUM(G33,G35)</f>
        <v>5000</v>
      </c>
      <c r="H32" s="95">
        <f>SUM(H33,H35)</f>
        <v>0</v>
      </c>
      <c r="I32" s="95">
        <f>SUM(I33,I35)</f>
        <v>0</v>
      </c>
      <c r="J32" s="94"/>
      <c r="K32" s="94"/>
      <c r="L32" s="95">
        <f>SUM(L33,L35)</f>
        <v>0</v>
      </c>
      <c r="M32" s="109">
        <f t="shared" si="5"/>
        <v>0</v>
      </c>
    </row>
    <row r="33" spans="1:13" s="4" customFormat="1" ht="12.75">
      <c r="A33" s="178"/>
      <c r="B33" s="130"/>
      <c r="C33" s="176" t="s">
        <v>61</v>
      </c>
      <c r="D33" s="114">
        <v>381</v>
      </c>
      <c r="E33" s="115" t="s">
        <v>53</v>
      </c>
      <c r="F33" s="95">
        <f>SUM(F34)</f>
        <v>5000</v>
      </c>
      <c r="G33" s="95">
        <f>SUM(G34)</f>
        <v>5000</v>
      </c>
      <c r="H33" s="95">
        <f>SUM(H34)</f>
        <v>0</v>
      </c>
      <c r="I33" s="95">
        <f>SUM(I34)</f>
        <v>0</v>
      </c>
      <c r="J33" s="94"/>
      <c r="K33" s="94"/>
      <c r="L33" s="95">
        <f>SUM(L34)</f>
        <v>0</v>
      </c>
      <c r="M33" s="109">
        <f t="shared" si="5"/>
        <v>0</v>
      </c>
    </row>
    <row r="34" spans="1:13" s="378" customFormat="1" ht="12.75">
      <c r="A34" s="374"/>
      <c r="B34" s="375"/>
      <c r="C34" s="178" t="s">
        <v>61</v>
      </c>
      <c r="D34" s="130">
        <v>3811</v>
      </c>
      <c r="E34" s="131" t="s">
        <v>482</v>
      </c>
      <c r="F34" s="96">
        <v>5000</v>
      </c>
      <c r="G34" s="96">
        <v>5000</v>
      </c>
      <c r="H34" s="376"/>
      <c r="I34" s="376"/>
      <c r="J34" s="377"/>
      <c r="K34" s="377"/>
      <c r="L34" s="96">
        <v>0</v>
      </c>
      <c r="M34" s="109">
        <f t="shared" si="5"/>
        <v>0</v>
      </c>
    </row>
    <row r="35" spans="1:13" s="2" customFormat="1" ht="12.75">
      <c r="A35" s="176"/>
      <c r="B35" s="114"/>
      <c r="C35" s="176" t="s">
        <v>61</v>
      </c>
      <c r="D35" s="114">
        <v>386</v>
      </c>
      <c r="E35" s="115" t="s">
        <v>45</v>
      </c>
      <c r="F35" s="95">
        <f>SUM(F36)</f>
        <v>0</v>
      </c>
      <c r="G35" s="95">
        <f>SUM(G36)</f>
        <v>0</v>
      </c>
      <c r="H35" s="95">
        <f>SUM(H36)</f>
        <v>0</v>
      </c>
      <c r="I35" s="95">
        <f>SUM(I36)</f>
        <v>0</v>
      </c>
      <c r="J35" s="94"/>
      <c r="K35" s="94"/>
      <c r="L35" s="95">
        <f>SUM(L36)</f>
        <v>0</v>
      </c>
      <c r="M35" s="109" t="e">
        <f t="shared" si="5"/>
        <v>#DIV/0!</v>
      </c>
    </row>
    <row r="36" spans="1:13" s="4" customFormat="1" ht="12.75">
      <c r="A36" s="178"/>
      <c r="B36" s="130"/>
      <c r="C36" s="178" t="s">
        <v>61</v>
      </c>
      <c r="D36" s="130">
        <v>3861</v>
      </c>
      <c r="E36" s="131" t="s">
        <v>420</v>
      </c>
      <c r="F36" s="96"/>
      <c r="G36" s="96"/>
      <c r="H36" s="96"/>
      <c r="I36" s="96"/>
      <c r="J36" s="98"/>
      <c r="K36" s="98"/>
      <c r="L36" s="96"/>
      <c r="M36" s="109" t="e">
        <f t="shared" si="5"/>
        <v>#DIV/0!</v>
      </c>
    </row>
    <row r="37" spans="1:13" s="2" customFormat="1" ht="12.75" customHeight="1">
      <c r="A37" s="179" t="s">
        <v>130</v>
      </c>
      <c r="B37" s="347" t="s">
        <v>489</v>
      </c>
      <c r="C37" s="179" t="s">
        <v>61</v>
      </c>
      <c r="D37" s="196" t="s">
        <v>559</v>
      </c>
      <c r="E37" s="181" t="s">
        <v>111</v>
      </c>
      <c r="F37" s="182">
        <f aca="true" t="shared" si="6" ref="F37:L37">SUM(F39)</f>
        <v>289000</v>
      </c>
      <c r="G37" s="182">
        <f t="shared" si="6"/>
        <v>289000</v>
      </c>
      <c r="H37" s="182">
        <f t="shared" si="6"/>
        <v>123537</v>
      </c>
      <c r="I37" s="182">
        <f t="shared" si="6"/>
        <v>0</v>
      </c>
      <c r="J37" s="182" t="e">
        <f t="shared" si="6"/>
        <v>#REF!</v>
      </c>
      <c r="K37" s="182" t="e">
        <f t="shared" si="6"/>
        <v>#REF!</v>
      </c>
      <c r="L37" s="182">
        <f t="shared" si="6"/>
        <v>0</v>
      </c>
      <c r="M37" s="277">
        <f>+H37/G37*100</f>
        <v>42.74636678200692</v>
      </c>
    </row>
    <row r="38" spans="1:13" s="427" customFormat="1" ht="12.75" customHeight="1">
      <c r="A38" s="436"/>
      <c r="B38" s="442">
        <v>11</v>
      </c>
      <c r="C38" s="436"/>
      <c r="D38" s="437"/>
      <c r="E38" s="438" t="s">
        <v>622</v>
      </c>
      <c r="F38" s="439">
        <v>289000</v>
      </c>
      <c r="G38" s="439">
        <v>289000</v>
      </c>
      <c r="H38" s="439">
        <v>123537</v>
      </c>
      <c r="I38" s="439"/>
      <c r="J38" s="439"/>
      <c r="K38" s="439"/>
      <c r="L38" s="439"/>
      <c r="M38" s="440"/>
    </row>
    <row r="39" spans="1:13" s="2" customFormat="1" ht="12.75">
      <c r="A39" s="176"/>
      <c r="B39" s="130"/>
      <c r="C39" s="176" t="s">
        <v>61</v>
      </c>
      <c r="D39" s="114">
        <v>3</v>
      </c>
      <c r="E39" s="115" t="s">
        <v>3</v>
      </c>
      <c r="F39" s="95">
        <f>SUM(F40,F48)</f>
        <v>289000</v>
      </c>
      <c r="G39" s="95">
        <f aca="true" t="shared" si="7" ref="G39:L39">SUM(G40,G48)</f>
        <v>289000</v>
      </c>
      <c r="H39" s="95">
        <f t="shared" si="7"/>
        <v>123537</v>
      </c>
      <c r="I39" s="95">
        <f t="shared" si="7"/>
        <v>0</v>
      </c>
      <c r="J39" s="92" t="e">
        <f t="shared" si="7"/>
        <v>#REF!</v>
      </c>
      <c r="K39" s="92" t="e">
        <f t="shared" si="7"/>
        <v>#REF!</v>
      </c>
      <c r="L39" s="95">
        <f t="shared" si="7"/>
        <v>0</v>
      </c>
      <c r="M39" s="109">
        <f>+H39/G39*100</f>
        <v>42.74636678200692</v>
      </c>
    </row>
    <row r="40" spans="1:13" s="2" customFormat="1" ht="12.75">
      <c r="A40" s="176"/>
      <c r="B40" s="130"/>
      <c r="C40" s="176" t="s">
        <v>61</v>
      </c>
      <c r="D40" s="114">
        <v>31</v>
      </c>
      <c r="E40" s="115" t="s">
        <v>6</v>
      </c>
      <c r="F40" s="95">
        <f>SUM(F41,F43,F45)</f>
        <v>203000</v>
      </c>
      <c r="G40" s="95">
        <f aca="true" t="shared" si="8" ref="G40:L40">SUM(G41,G43,G45)</f>
        <v>203000</v>
      </c>
      <c r="H40" s="95">
        <f t="shared" si="8"/>
        <v>79924</v>
      </c>
      <c r="I40" s="95">
        <f t="shared" si="8"/>
        <v>0</v>
      </c>
      <c r="J40" s="92" t="e">
        <f t="shared" si="8"/>
        <v>#REF!</v>
      </c>
      <c r="K40" s="92" t="e">
        <f t="shared" si="8"/>
        <v>#REF!</v>
      </c>
      <c r="L40" s="95">
        <f t="shared" si="8"/>
        <v>0</v>
      </c>
      <c r="M40" s="109">
        <f aca="true" t="shared" si="9" ref="M40:M67">+H40/G40*100</f>
        <v>39.371428571428574</v>
      </c>
    </row>
    <row r="41" spans="1:13" s="2" customFormat="1" ht="12.75">
      <c r="A41" s="176"/>
      <c r="B41" s="354"/>
      <c r="C41" s="176" t="s">
        <v>61</v>
      </c>
      <c r="D41" s="114">
        <v>311</v>
      </c>
      <c r="E41" s="115" t="s">
        <v>112</v>
      </c>
      <c r="F41" s="95">
        <f>SUM(F42)</f>
        <v>170000</v>
      </c>
      <c r="G41" s="95">
        <f>SUM(G42)</f>
        <v>170000</v>
      </c>
      <c r="H41" s="95">
        <f>SUM(H42)</f>
        <v>68195</v>
      </c>
      <c r="I41" s="95">
        <f>SUM(I42)</f>
        <v>0</v>
      </c>
      <c r="J41" s="94" t="e">
        <f>SUM(#REF!)</f>
        <v>#REF!</v>
      </c>
      <c r="K41" s="94" t="e">
        <f>SUM(#REF!)</f>
        <v>#REF!</v>
      </c>
      <c r="L41" s="95">
        <f>SUM(L42)</f>
        <v>0</v>
      </c>
      <c r="M41" s="109">
        <f t="shared" si="9"/>
        <v>40.11470588235294</v>
      </c>
    </row>
    <row r="42" spans="1:13" s="4" customFormat="1" ht="12.75">
      <c r="A42" s="178"/>
      <c r="B42" s="130"/>
      <c r="C42" s="178" t="s">
        <v>61</v>
      </c>
      <c r="D42" s="130">
        <v>3111</v>
      </c>
      <c r="E42" s="131" t="s">
        <v>320</v>
      </c>
      <c r="F42" s="96">
        <v>170000</v>
      </c>
      <c r="G42" s="96">
        <v>170000</v>
      </c>
      <c r="H42" s="96">
        <v>68195</v>
      </c>
      <c r="I42" s="96"/>
      <c r="J42" s="98"/>
      <c r="K42" s="98"/>
      <c r="L42" s="96"/>
      <c r="M42" s="109">
        <f t="shared" si="9"/>
        <v>40.11470588235294</v>
      </c>
    </row>
    <row r="43" spans="1:13" s="2" customFormat="1" ht="12.75">
      <c r="A43" s="176"/>
      <c r="B43" s="354"/>
      <c r="C43" s="176" t="s">
        <v>61</v>
      </c>
      <c r="D43" s="114">
        <v>312</v>
      </c>
      <c r="E43" s="115" t="s">
        <v>7</v>
      </c>
      <c r="F43" s="95">
        <f>SUM(F44)</f>
        <v>4000</v>
      </c>
      <c r="G43" s="95">
        <f>SUM(G44)</f>
        <v>4000</v>
      </c>
      <c r="H43" s="95">
        <f>SUM(H44)</f>
        <v>0</v>
      </c>
      <c r="I43" s="95">
        <f>SUM(I44)</f>
        <v>0</v>
      </c>
      <c r="J43" s="94" t="e">
        <f>SUM(#REF!)</f>
        <v>#REF!</v>
      </c>
      <c r="K43" s="94" t="e">
        <f>SUM(#REF!)</f>
        <v>#REF!</v>
      </c>
      <c r="L43" s="95">
        <f>SUM(L44)</f>
        <v>0</v>
      </c>
      <c r="M43" s="109">
        <f t="shared" si="9"/>
        <v>0</v>
      </c>
    </row>
    <row r="44" spans="1:13" s="4" customFormat="1" ht="12.75">
      <c r="A44" s="178"/>
      <c r="B44" s="130"/>
      <c r="C44" s="178" t="s">
        <v>61</v>
      </c>
      <c r="D44" s="130">
        <v>3121</v>
      </c>
      <c r="E44" s="131" t="s">
        <v>7</v>
      </c>
      <c r="F44" s="96">
        <v>4000</v>
      </c>
      <c r="G44" s="96">
        <v>4000</v>
      </c>
      <c r="H44" s="96"/>
      <c r="I44" s="96"/>
      <c r="J44" s="98"/>
      <c r="K44" s="98"/>
      <c r="L44" s="96"/>
      <c r="M44" s="109">
        <f t="shared" si="9"/>
        <v>0</v>
      </c>
    </row>
    <row r="45" spans="1:13" s="2" customFormat="1" ht="12.75">
      <c r="A45" s="176"/>
      <c r="B45" s="354"/>
      <c r="C45" s="176" t="s">
        <v>61</v>
      </c>
      <c r="D45" s="114">
        <v>313</v>
      </c>
      <c r="E45" s="115" t="s">
        <v>48</v>
      </c>
      <c r="F45" s="95">
        <f>SUM(F46:F47)</f>
        <v>29000</v>
      </c>
      <c r="G45" s="95">
        <f>SUM(G46:G47)</f>
        <v>29000</v>
      </c>
      <c r="H45" s="95">
        <f>SUM(H46:H47)</f>
        <v>11729</v>
      </c>
      <c r="I45" s="95">
        <f>SUM(I46:I47)</f>
        <v>0</v>
      </c>
      <c r="J45" s="94" t="e">
        <f>SUM(#REF!)</f>
        <v>#REF!</v>
      </c>
      <c r="K45" s="94" t="e">
        <f>SUM(#REF!)</f>
        <v>#REF!</v>
      </c>
      <c r="L45" s="95">
        <f>SUM(L46:L47)</f>
        <v>0</v>
      </c>
      <c r="M45" s="109">
        <f t="shared" si="9"/>
        <v>40.44482758620689</v>
      </c>
    </row>
    <row r="46" spans="1:13" s="4" customFormat="1" ht="12.75">
      <c r="A46" s="178"/>
      <c r="B46" s="130"/>
      <c r="C46" s="178" t="s">
        <v>61</v>
      </c>
      <c r="D46" s="130">
        <v>3132</v>
      </c>
      <c r="E46" s="131" t="s">
        <v>321</v>
      </c>
      <c r="F46" s="96">
        <v>26000</v>
      </c>
      <c r="G46" s="96">
        <v>26000</v>
      </c>
      <c r="H46" s="96">
        <v>10570</v>
      </c>
      <c r="I46" s="96"/>
      <c r="J46" s="98"/>
      <c r="K46" s="98"/>
      <c r="L46" s="96"/>
      <c r="M46" s="109">
        <f t="shared" si="9"/>
        <v>40.65384615384615</v>
      </c>
    </row>
    <row r="47" spans="1:13" s="4" customFormat="1" ht="12.75">
      <c r="A47" s="178"/>
      <c r="B47" s="130"/>
      <c r="C47" s="178" t="s">
        <v>61</v>
      </c>
      <c r="D47" s="130">
        <v>3133</v>
      </c>
      <c r="E47" s="131" t="s">
        <v>322</v>
      </c>
      <c r="F47" s="96">
        <v>3000</v>
      </c>
      <c r="G47" s="96">
        <v>3000</v>
      </c>
      <c r="H47" s="96">
        <v>1159</v>
      </c>
      <c r="I47" s="96"/>
      <c r="J47" s="98"/>
      <c r="K47" s="98"/>
      <c r="L47" s="96"/>
      <c r="M47" s="109">
        <f t="shared" si="9"/>
        <v>38.63333333333333</v>
      </c>
    </row>
    <row r="48" spans="1:13" s="2" customFormat="1" ht="12.75">
      <c r="A48" s="176"/>
      <c r="B48" s="130"/>
      <c r="C48" s="176" t="s">
        <v>61</v>
      </c>
      <c r="D48" s="114">
        <v>32</v>
      </c>
      <c r="E48" s="115" t="s">
        <v>4</v>
      </c>
      <c r="F48" s="95">
        <f>SUM(F49,F53,F57,F61)</f>
        <v>86000</v>
      </c>
      <c r="G48" s="95">
        <f aca="true" t="shared" si="10" ref="G48:L48">SUM(G49,G53,G57,G61)</f>
        <v>86000</v>
      </c>
      <c r="H48" s="95">
        <f t="shared" si="10"/>
        <v>43613</v>
      </c>
      <c r="I48" s="95">
        <f t="shared" si="10"/>
        <v>0</v>
      </c>
      <c r="J48" s="92" t="e">
        <f t="shared" si="10"/>
        <v>#REF!</v>
      </c>
      <c r="K48" s="92" t="e">
        <f t="shared" si="10"/>
        <v>#REF!</v>
      </c>
      <c r="L48" s="95">
        <f t="shared" si="10"/>
        <v>0</v>
      </c>
      <c r="M48" s="109">
        <f t="shared" si="9"/>
        <v>50.712790697674414</v>
      </c>
    </row>
    <row r="49" spans="1:13" s="2" customFormat="1" ht="12.75">
      <c r="A49" s="176"/>
      <c r="B49" s="354"/>
      <c r="C49" s="176" t="s">
        <v>61</v>
      </c>
      <c r="D49" s="114">
        <v>321</v>
      </c>
      <c r="E49" s="115" t="s">
        <v>113</v>
      </c>
      <c r="F49" s="95">
        <f>SUM(F50:F52)</f>
        <v>2000</v>
      </c>
      <c r="G49" s="95">
        <f>SUM(G50:G52)</f>
        <v>2000</v>
      </c>
      <c r="H49" s="95">
        <f>SUM(H50:H52)</f>
        <v>106</v>
      </c>
      <c r="I49" s="95">
        <f>SUM(I50:I52)</f>
        <v>0</v>
      </c>
      <c r="J49" s="94" t="e">
        <f>SUM(#REF!)</f>
        <v>#REF!</v>
      </c>
      <c r="K49" s="94" t="e">
        <f>SUM(#REF!)</f>
        <v>#REF!</v>
      </c>
      <c r="L49" s="95">
        <f>SUM(L50:L52)</f>
        <v>0</v>
      </c>
      <c r="M49" s="109">
        <f t="shared" si="9"/>
        <v>5.3</v>
      </c>
    </row>
    <row r="50" spans="1:13" s="4" customFormat="1" ht="12.75">
      <c r="A50" s="178"/>
      <c r="B50" s="130"/>
      <c r="C50" s="178" t="s">
        <v>61</v>
      </c>
      <c r="D50" s="130">
        <v>3211</v>
      </c>
      <c r="E50" s="131" t="s">
        <v>323</v>
      </c>
      <c r="F50" s="96">
        <v>2000</v>
      </c>
      <c r="G50" s="96">
        <v>2000</v>
      </c>
      <c r="H50" s="96">
        <v>106</v>
      </c>
      <c r="I50" s="96"/>
      <c r="J50" s="98"/>
      <c r="K50" s="98"/>
      <c r="L50" s="96"/>
      <c r="M50" s="109">
        <f t="shared" si="9"/>
        <v>5.3</v>
      </c>
    </row>
    <row r="51" spans="1:13" s="4" customFormat="1" ht="12.75">
      <c r="A51" s="178"/>
      <c r="B51" s="130"/>
      <c r="C51" s="178" t="s">
        <v>61</v>
      </c>
      <c r="D51" s="130">
        <v>3212</v>
      </c>
      <c r="E51" s="131" t="s">
        <v>324</v>
      </c>
      <c r="F51" s="96">
        <v>0</v>
      </c>
      <c r="G51" s="96">
        <v>0</v>
      </c>
      <c r="H51" s="96"/>
      <c r="I51" s="96"/>
      <c r="J51" s="98"/>
      <c r="K51" s="98"/>
      <c r="L51" s="96"/>
      <c r="M51" s="109" t="e">
        <f t="shared" si="9"/>
        <v>#DIV/0!</v>
      </c>
    </row>
    <row r="52" spans="1:13" s="4" customFormat="1" ht="12.75">
      <c r="A52" s="178"/>
      <c r="B52" s="130"/>
      <c r="C52" s="178" t="s">
        <v>61</v>
      </c>
      <c r="D52" s="130">
        <v>3214</v>
      </c>
      <c r="E52" s="131" t="s">
        <v>325</v>
      </c>
      <c r="F52" s="96">
        <v>0</v>
      </c>
      <c r="G52" s="96">
        <v>0</v>
      </c>
      <c r="H52" s="96"/>
      <c r="I52" s="96"/>
      <c r="J52" s="98"/>
      <c r="K52" s="98"/>
      <c r="L52" s="96"/>
      <c r="M52" s="109" t="e">
        <f t="shared" si="9"/>
        <v>#DIV/0!</v>
      </c>
    </row>
    <row r="53" spans="1:13" s="2" customFormat="1" ht="12.75">
      <c r="A53" s="176"/>
      <c r="B53" s="354"/>
      <c r="C53" s="176" t="s">
        <v>61</v>
      </c>
      <c r="D53" s="114">
        <v>322</v>
      </c>
      <c r="E53" s="115" t="s">
        <v>50</v>
      </c>
      <c r="F53" s="94">
        <f>SUM(F54:F56)</f>
        <v>25000</v>
      </c>
      <c r="G53" s="94">
        <f aca="true" t="shared" si="11" ref="G53:L53">SUM(G54:G56)</f>
        <v>25000</v>
      </c>
      <c r="H53" s="94">
        <f t="shared" si="11"/>
        <v>7997</v>
      </c>
      <c r="I53" s="94">
        <f t="shared" si="11"/>
        <v>0</v>
      </c>
      <c r="J53" s="94">
        <f t="shared" si="11"/>
        <v>0</v>
      </c>
      <c r="K53" s="94">
        <f t="shared" si="11"/>
        <v>0</v>
      </c>
      <c r="L53" s="94">
        <f t="shared" si="11"/>
        <v>0</v>
      </c>
      <c r="M53" s="109">
        <f t="shared" si="9"/>
        <v>31.988</v>
      </c>
    </row>
    <row r="54" spans="1:13" s="4" customFormat="1" ht="12.75">
      <c r="A54" s="178"/>
      <c r="B54" s="130"/>
      <c r="C54" s="178" t="s">
        <v>61</v>
      </c>
      <c r="D54" s="130">
        <v>3223</v>
      </c>
      <c r="E54" s="131" t="s">
        <v>326</v>
      </c>
      <c r="F54" s="96">
        <v>20000</v>
      </c>
      <c r="G54" s="96">
        <v>20000</v>
      </c>
      <c r="H54" s="96">
        <v>7997</v>
      </c>
      <c r="I54" s="96"/>
      <c r="J54" s="98"/>
      <c r="K54" s="98"/>
      <c r="L54" s="96"/>
      <c r="M54" s="109">
        <f t="shared" si="9"/>
        <v>39.985</v>
      </c>
    </row>
    <row r="55" spans="1:13" s="4" customFormat="1" ht="12.75">
      <c r="A55" s="178"/>
      <c r="B55" s="130"/>
      <c r="C55" s="178" t="s">
        <v>61</v>
      </c>
      <c r="D55" s="130">
        <v>3224</v>
      </c>
      <c r="E55" s="131" t="s">
        <v>327</v>
      </c>
      <c r="F55" s="96">
        <v>0</v>
      </c>
      <c r="G55" s="96">
        <v>0</v>
      </c>
      <c r="H55" s="96"/>
      <c r="I55" s="96"/>
      <c r="J55" s="98"/>
      <c r="K55" s="98"/>
      <c r="L55" s="96"/>
      <c r="M55" s="109" t="e">
        <f t="shared" si="9"/>
        <v>#DIV/0!</v>
      </c>
    </row>
    <row r="56" spans="1:13" s="4" customFormat="1" ht="12.75">
      <c r="A56" s="178"/>
      <c r="B56" s="130"/>
      <c r="C56" s="178" t="s">
        <v>61</v>
      </c>
      <c r="D56" s="130">
        <v>3225</v>
      </c>
      <c r="E56" s="131" t="s">
        <v>554</v>
      </c>
      <c r="F56" s="96">
        <v>5000</v>
      </c>
      <c r="G56" s="96">
        <v>5000</v>
      </c>
      <c r="H56" s="96"/>
      <c r="I56" s="96"/>
      <c r="J56" s="98"/>
      <c r="K56" s="98"/>
      <c r="L56" s="96"/>
      <c r="M56" s="109">
        <f t="shared" si="9"/>
        <v>0</v>
      </c>
    </row>
    <row r="57" spans="1:13" s="2" customFormat="1" ht="12.75">
      <c r="A57" s="176"/>
      <c r="B57" s="354"/>
      <c r="C57" s="176" t="s">
        <v>61</v>
      </c>
      <c r="D57" s="114">
        <v>323</v>
      </c>
      <c r="E57" s="115" t="s">
        <v>46</v>
      </c>
      <c r="F57" s="94">
        <f>SUM(F58:F59:F60)</f>
        <v>24000</v>
      </c>
      <c r="G57" s="94">
        <f>SUM(G58:G59:G60)</f>
        <v>24000</v>
      </c>
      <c r="H57" s="94">
        <f>SUM(H58:H59:H60)</f>
        <v>9031</v>
      </c>
      <c r="I57" s="94">
        <f>SUM(I58:I59:I60)</f>
        <v>0</v>
      </c>
      <c r="J57" s="94" t="e">
        <f>SUM(#REF!)</f>
        <v>#REF!</v>
      </c>
      <c r="K57" s="94" t="e">
        <f>SUM(#REF!)</f>
        <v>#REF!</v>
      </c>
      <c r="L57" s="94">
        <f>SUM(L58:L59:L60)</f>
        <v>0</v>
      </c>
      <c r="M57" s="109">
        <f t="shared" si="9"/>
        <v>37.62916666666667</v>
      </c>
    </row>
    <row r="58" spans="1:13" s="4" customFormat="1" ht="12.75">
      <c r="A58" s="176"/>
      <c r="B58" s="354"/>
      <c r="C58" s="178" t="s">
        <v>61</v>
      </c>
      <c r="D58" s="130">
        <v>3231</v>
      </c>
      <c r="E58" s="131" t="s">
        <v>328</v>
      </c>
      <c r="F58" s="96">
        <v>13000</v>
      </c>
      <c r="G58" s="96">
        <v>13000</v>
      </c>
      <c r="H58" s="96">
        <v>6612</v>
      </c>
      <c r="I58" s="96"/>
      <c r="J58" s="98"/>
      <c r="K58" s="98"/>
      <c r="L58" s="96"/>
      <c r="M58" s="109">
        <f t="shared" si="9"/>
        <v>50.86153846153846</v>
      </c>
    </row>
    <row r="59" spans="1:13" s="4" customFormat="1" ht="12.75">
      <c r="A59" s="178"/>
      <c r="B59" s="130"/>
      <c r="C59" s="178" t="s">
        <v>61</v>
      </c>
      <c r="D59" s="130">
        <v>3232</v>
      </c>
      <c r="E59" s="131" t="s">
        <v>329</v>
      </c>
      <c r="F59" s="96">
        <v>10000</v>
      </c>
      <c r="G59" s="96">
        <v>10000</v>
      </c>
      <c r="H59" s="96">
        <v>2419</v>
      </c>
      <c r="I59" s="96"/>
      <c r="J59" s="98"/>
      <c r="K59" s="98"/>
      <c r="L59" s="96"/>
      <c r="M59" s="109">
        <f t="shared" si="9"/>
        <v>24.19</v>
      </c>
    </row>
    <row r="60" spans="1:13" s="4" customFormat="1" ht="12.75">
      <c r="A60" s="178"/>
      <c r="B60" s="130"/>
      <c r="C60" s="178" t="s">
        <v>61</v>
      </c>
      <c r="D60" s="130">
        <v>3239</v>
      </c>
      <c r="E60" s="131" t="s">
        <v>342</v>
      </c>
      <c r="F60" s="96">
        <v>1000</v>
      </c>
      <c r="G60" s="96">
        <v>1000</v>
      </c>
      <c r="H60" s="96"/>
      <c r="I60" s="96"/>
      <c r="J60" s="98"/>
      <c r="K60" s="98"/>
      <c r="L60" s="96">
        <v>0</v>
      </c>
      <c r="M60" s="109">
        <f t="shared" si="9"/>
        <v>0</v>
      </c>
    </row>
    <row r="61" spans="1:13" s="2" customFormat="1" ht="12.75">
      <c r="A61" s="176"/>
      <c r="B61" s="354"/>
      <c r="C61" s="176" t="s">
        <v>61</v>
      </c>
      <c r="D61" s="114">
        <v>329</v>
      </c>
      <c r="E61" s="115" t="s">
        <v>8</v>
      </c>
      <c r="F61" s="94">
        <f>SUM(F62:F64)</f>
        <v>35000</v>
      </c>
      <c r="G61" s="94">
        <f>SUM(G62:G64)</f>
        <v>35000</v>
      </c>
      <c r="H61" s="94">
        <f>SUM(H62:H64)</f>
        <v>26479</v>
      </c>
      <c r="I61" s="94">
        <f>SUM(I62:I64)</f>
        <v>0</v>
      </c>
      <c r="J61" s="94" t="e">
        <f>SUM(#REF!,#REF!)</f>
        <v>#REF!</v>
      </c>
      <c r="K61" s="94" t="e">
        <f>SUM(#REF!,#REF!)</f>
        <v>#REF!</v>
      </c>
      <c r="L61" s="94">
        <f>SUM(L62:L64)</f>
        <v>0</v>
      </c>
      <c r="M61" s="109">
        <f t="shared" si="9"/>
        <v>75.65428571428572</v>
      </c>
    </row>
    <row r="62" spans="1:13" s="4" customFormat="1" ht="12.75">
      <c r="A62" s="178"/>
      <c r="B62" s="130"/>
      <c r="C62" s="178" t="s">
        <v>61</v>
      </c>
      <c r="D62" s="130">
        <v>3292</v>
      </c>
      <c r="E62" s="131" t="s">
        <v>330</v>
      </c>
      <c r="F62" s="96">
        <v>2000</v>
      </c>
      <c r="G62" s="96">
        <v>2000</v>
      </c>
      <c r="H62" s="96"/>
      <c r="I62" s="96"/>
      <c r="J62" s="98"/>
      <c r="K62" s="98"/>
      <c r="L62" s="96"/>
      <c r="M62" s="109">
        <f t="shared" si="9"/>
        <v>0</v>
      </c>
    </row>
    <row r="63" spans="1:13" s="4" customFormat="1" ht="12.75">
      <c r="A63" s="178"/>
      <c r="B63" s="130"/>
      <c r="C63" s="178" t="s">
        <v>61</v>
      </c>
      <c r="D63" s="130">
        <v>3293</v>
      </c>
      <c r="E63" s="131" t="s">
        <v>319</v>
      </c>
      <c r="F63" s="96">
        <v>30000</v>
      </c>
      <c r="G63" s="96">
        <v>30000</v>
      </c>
      <c r="H63" s="96">
        <v>26479</v>
      </c>
      <c r="I63" s="96"/>
      <c r="J63" s="98"/>
      <c r="K63" s="98"/>
      <c r="L63" s="96"/>
      <c r="M63" s="109">
        <f t="shared" si="9"/>
        <v>88.26333333333334</v>
      </c>
    </row>
    <row r="64" spans="1:13" s="4" customFormat="1" ht="12.75">
      <c r="A64" s="178"/>
      <c r="B64" s="130"/>
      <c r="C64" s="178" t="s">
        <v>61</v>
      </c>
      <c r="D64" s="130">
        <v>3299</v>
      </c>
      <c r="E64" s="131" t="s">
        <v>483</v>
      </c>
      <c r="F64" s="96">
        <v>3000</v>
      </c>
      <c r="G64" s="96">
        <v>3000</v>
      </c>
      <c r="H64" s="96"/>
      <c r="I64" s="96"/>
      <c r="J64" s="98"/>
      <c r="K64" s="98"/>
      <c r="L64" s="96"/>
      <c r="M64" s="109">
        <f t="shared" si="9"/>
        <v>0</v>
      </c>
    </row>
    <row r="65" spans="1:13" s="2" customFormat="1" ht="12.75">
      <c r="A65" s="176"/>
      <c r="B65" s="130"/>
      <c r="C65" s="176" t="s">
        <v>61</v>
      </c>
      <c r="D65" s="114">
        <v>36</v>
      </c>
      <c r="E65" s="115" t="s">
        <v>33</v>
      </c>
      <c r="F65" s="95">
        <f aca="true" t="shared" si="12" ref="F65:I66">SUM(F66)</f>
        <v>0</v>
      </c>
      <c r="G65" s="95">
        <f t="shared" si="12"/>
        <v>0</v>
      </c>
      <c r="H65" s="95">
        <f t="shared" si="12"/>
        <v>0</v>
      </c>
      <c r="I65" s="95">
        <f t="shared" si="12"/>
        <v>0</v>
      </c>
      <c r="J65" s="94"/>
      <c r="K65" s="94"/>
      <c r="L65" s="95">
        <f>SUM(L66)</f>
        <v>0</v>
      </c>
      <c r="M65" s="109" t="e">
        <f t="shared" si="9"/>
        <v>#DIV/0!</v>
      </c>
    </row>
    <row r="66" spans="1:13" s="2" customFormat="1" ht="12.75">
      <c r="A66" s="176"/>
      <c r="B66" s="130"/>
      <c r="C66" s="176" t="s">
        <v>61</v>
      </c>
      <c r="D66" s="114">
        <v>363</v>
      </c>
      <c r="E66" s="115" t="s">
        <v>33</v>
      </c>
      <c r="F66" s="95">
        <f t="shared" si="12"/>
        <v>0</v>
      </c>
      <c r="G66" s="95">
        <f t="shared" si="12"/>
        <v>0</v>
      </c>
      <c r="H66" s="95">
        <f t="shared" si="12"/>
        <v>0</v>
      </c>
      <c r="I66" s="95">
        <f t="shared" si="12"/>
        <v>0</v>
      </c>
      <c r="J66" s="94"/>
      <c r="K66" s="94"/>
      <c r="L66" s="95">
        <f>SUM(L67)</f>
        <v>0</v>
      </c>
      <c r="M66" s="109" t="e">
        <f t="shared" si="9"/>
        <v>#DIV/0!</v>
      </c>
    </row>
    <row r="67" spans="1:13" s="4" customFormat="1" ht="12.75">
      <c r="A67" s="178"/>
      <c r="B67" s="130"/>
      <c r="C67" s="178" t="s">
        <v>61</v>
      </c>
      <c r="D67" s="130">
        <v>3631</v>
      </c>
      <c r="E67" s="131" t="s">
        <v>415</v>
      </c>
      <c r="F67" s="96">
        <v>0</v>
      </c>
      <c r="G67" s="96">
        <v>0</v>
      </c>
      <c r="H67" s="96">
        <v>0</v>
      </c>
      <c r="I67" s="96">
        <v>0</v>
      </c>
      <c r="J67" s="98"/>
      <c r="K67" s="98"/>
      <c r="L67" s="96">
        <v>0</v>
      </c>
      <c r="M67" s="109" t="e">
        <f t="shared" si="9"/>
        <v>#DIV/0!</v>
      </c>
    </row>
    <row r="68" spans="1:13" ht="12.75">
      <c r="A68" s="169" t="s">
        <v>131</v>
      </c>
      <c r="B68" s="348" t="s">
        <v>490</v>
      </c>
      <c r="C68" s="399" t="s">
        <v>61</v>
      </c>
      <c r="D68" s="185" t="s">
        <v>22</v>
      </c>
      <c r="E68" s="185"/>
      <c r="F68" s="171">
        <f>SUM(F69)</f>
        <v>10000</v>
      </c>
      <c r="G68" s="171">
        <f>SUM(G69)</f>
        <v>10000</v>
      </c>
      <c r="H68" s="171">
        <f>SUM(H69)</f>
        <v>0</v>
      </c>
      <c r="I68" s="171">
        <f>SUM(I69)</f>
        <v>0</v>
      </c>
      <c r="J68" s="171">
        <v>75000</v>
      </c>
      <c r="K68" s="171">
        <v>67500</v>
      </c>
      <c r="L68" s="171">
        <f>SUM(L69)</f>
        <v>0</v>
      </c>
      <c r="M68" s="278">
        <f aca="true" t="shared" si="13" ref="M68:M76">+H68/G68*100</f>
        <v>0</v>
      </c>
    </row>
    <row r="69" spans="1:13" ht="12.75">
      <c r="A69" s="172" t="s">
        <v>132</v>
      </c>
      <c r="B69" s="186"/>
      <c r="C69" s="398" t="s">
        <v>61</v>
      </c>
      <c r="D69" s="174" t="s">
        <v>560</v>
      </c>
      <c r="E69" s="174"/>
      <c r="F69" s="175">
        <f>SUM(F71)</f>
        <v>10000</v>
      </c>
      <c r="G69" s="175">
        <f>SUM(G71)</f>
        <v>10000</v>
      </c>
      <c r="H69" s="175">
        <f>SUM(H71)</f>
        <v>0</v>
      </c>
      <c r="I69" s="175">
        <f>SUM(I71)</f>
        <v>0</v>
      </c>
      <c r="J69" s="175">
        <v>75000</v>
      </c>
      <c r="K69" s="175">
        <v>67500</v>
      </c>
      <c r="L69" s="175">
        <f>SUM(L71)</f>
        <v>0</v>
      </c>
      <c r="M69" s="198">
        <f t="shared" si="13"/>
        <v>0</v>
      </c>
    </row>
    <row r="70" spans="1:13" ht="12.75">
      <c r="A70" s="429"/>
      <c r="B70" s="430">
        <v>11</v>
      </c>
      <c r="C70" s="435"/>
      <c r="D70" s="431"/>
      <c r="E70" s="431" t="s">
        <v>622</v>
      </c>
      <c r="F70" s="433">
        <v>10000</v>
      </c>
      <c r="G70" s="433">
        <v>10000</v>
      </c>
      <c r="H70" s="433">
        <v>0</v>
      </c>
      <c r="I70" s="433"/>
      <c r="J70" s="433"/>
      <c r="K70" s="433"/>
      <c r="L70" s="433"/>
      <c r="M70" s="434"/>
    </row>
    <row r="71" spans="1:13" s="2" customFormat="1" ht="12.75">
      <c r="A71" s="176"/>
      <c r="B71" s="130"/>
      <c r="C71" s="176" t="s">
        <v>61</v>
      </c>
      <c r="D71" s="114">
        <v>3</v>
      </c>
      <c r="E71" s="115" t="s">
        <v>3</v>
      </c>
      <c r="F71" s="95">
        <f aca="true" t="shared" si="14" ref="F71:I73">SUM(F72)</f>
        <v>10000</v>
      </c>
      <c r="G71" s="95">
        <f t="shared" si="14"/>
        <v>10000</v>
      </c>
      <c r="H71" s="95">
        <f t="shared" si="14"/>
        <v>0</v>
      </c>
      <c r="I71" s="95">
        <f t="shared" si="14"/>
        <v>0</v>
      </c>
      <c r="J71" s="93">
        <v>75000</v>
      </c>
      <c r="K71" s="93">
        <v>67500</v>
      </c>
      <c r="L71" s="95">
        <f>SUM(L72)</f>
        <v>0</v>
      </c>
      <c r="M71" s="93">
        <f t="shared" si="13"/>
        <v>0</v>
      </c>
    </row>
    <row r="72" spans="1:13" s="2" customFormat="1" ht="12.75">
      <c r="A72" s="176"/>
      <c r="B72" s="130"/>
      <c r="C72" s="176" t="s">
        <v>61</v>
      </c>
      <c r="D72" s="114">
        <v>38</v>
      </c>
      <c r="E72" s="115" t="s">
        <v>5</v>
      </c>
      <c r="F72" s="95">
        <f t="shared" si="14"/>
        <v>10000</v>
      </c>
      <c r="G72" s="95">
        <f t="shared" si="14"/>
        <v>10000</v>
      </c>
      <c r="H72" s="95">
        <f t="shared" si="14"/>
        <v>0</v>
      </c>
      <c r="I72" s="95">
        <f t="shared" si="14"/>
        <v>0</v>
      </c>
      <c r="J72" s="93">
        <v>75000</v>
      </c>
      <c r="K72" s="93">
        <v>67500</v>
      </c>
      <c r="L72" s="95">
        <f>SUM(L73)</f>
        <v>0</v>
      </c>
      <c r="M72" s="93">
        <f t="shared" si="13"/>
        <v>0</v>
      </c>
    </row>
    <row r="73" spans="1:13" s="2" customFormat="1" ht="12.75">
      <c r="A73" s="176"/>
      <c r="B73" s="354"/>
      <c r="C73" s="176" t="s">
        <v>61</v>
      </c>
      <c r="D73" s="114">
        <v>381</v>
      </c>
      <c r="E73" s="115" t="s">
        <v>53</v>
      </c>
      <c r="F73" s="94">
        <f t="shared" si="14"/>
        <v>10000</v>
      </c>
      <c r="G73" s="94">
        <f t="shared" si="14"/>
        <v>10000</v>
      </c>
      <c r="H73" s="94">
        <f t="shared" si="14"/>
        <v>0</v>
      </c>
      <c r="I73" s="94">
        <f t="shared" si="14"/>
        <v>0</v>
      </c>
      <c r="J73" s="94" t="e">
        <f>SUM(#REF!)</f>
        <v>#REF!</v>
      </c>
      <c r="K73" s="94" t="e">
        <f>SUM(#REF!)</f>
        <v>#REF!</v>
      </c>
      <c r="L73" s="94">
        <f>SUM(L74)</f>
        <v>0</v>
      </c>
      <c r="M73" s="93">
        <f t="shared" si="13"/>
        <v>0</v>
      </c>
    </row>
    <row r="74" spans="1:13" s="373" customFormat="1" ht="12.75">
      <c r="A74" s="370"/>
      <c r="B74" s="371"/>
      <c r="C74" s="178" t="s">
        <v>61</v>
      </c>
      <c r="D74" s="130">
        <v>3811</v>
      </c>
      <c r="E74" s="131" t="s">
        <v>331</v>
      </c>
      <c r="F74" s="96">
        <v>10000</v>
      </c>
      <c r="G74" s="96">
        <v>10000</v>
      </c>
      <c r="H74" s="372"/>
      <c r="I74" s="372"/>
      <c r="J74" s="344"/>
      <c r="K74" s="344"/>
      <c r="L74" s="372"/>
      <c r="M74" s="93">
        <f t="shared" si="13"/>
        <v>0</v>
      </c>
    </row>
    <row r="75" spans="1:13" ht="12.75">
      <c r="A75" s="166" t="s">
        <v>181</v>
      </c>
      <c r="B75" s="187"/>
      <c r="C75" s="168"/>
      <c r="D75" s="129" t="s">
        <v>252</v>
      </c>
      <c r="E75" s="129"/>
      <c r="F75" s="91">
        <f>SUM(F76,F182,F205,F260,F447,F473,F501,F510,F555,F572)</f>
        <v>26920100</v>
      </c>
      <c r="G75" s="91">
        <f>SUM(G76,G182,G205,G260,G447,G473,G501,G510,G555,G572)</f>
        <v>26920100</v>
      </c>
      <c r="H75" s="91">
        <f>SUM(H76,H182,H205,H260,H447,H473,H501,H510,H555,H572)</f>
        <v>1182381.92</v>
      </c>
      <c r="I75" s="91">
        <f>SUM(I76,I182,I205,I260,I447,I473,I501,I510,I555,I572)</f>
        <v>0</v>
      </c>
      <c r="J75" s="91" t="e">
        <f>SUM(J76,J182,J205,J260,J447,J473,J501,J510)</f>
        <v>#REF!</v>
      </c>
      <c r="K75" s="91" t="e">
        <f>SUM(K76,K182,K205,K260,K447,K473,K501,K510)</f>
        <v>#REF!</v>
      </c>
      <c r="L75" s="91">
        <f>SUM(L76,L182,L205,L260,L447,L473,L501,L510,L555,L572)</f>
        <v>0</v>
      </c>
      <c r="M75" s="145">
        <f t="shared" si="13"/>
        <v>4.392189925000278</v>
      </c>
    </row>
    <row r="76" spans="1:13" ht="12.75">
      <c r="A76" s="166" t="s">
        <v>182</v>
      </c>
      <c r="B76" s="187"/>
      <c r="C76" s="168"/>
      <c r="D76" s="129" t="s">
        <v>198</v>
      </c>
      <c r="E76" s="129"/>
      <c r="F76" s="91">
        <f>SUM(F78)</f>
        <v>1159100</v>
      </c>
      <c r="G76" s="91">
        <f aca="true" t="shared" si="15" ref="G76:L76">SUM(G78)</f>
        <v>1159100</v>
      </c>
      <c r="H76" s="91">
        <f t="shared" si="15"/>
        <v>506418.92</v>
      </c>
      <c r="I76" s="91">
        <f t="shared" si="15"/>
        <v>0</v>
      </c>
      <c r="J76" s="91" t="e">
        <f t="shared" si="15"/>
        <v>#REF!</v>
      </c>
      <c r="K76" s="91" t="e">
        <f t="shared" si="15"/>
        <v>#REF!</v>
      </c>
      <c r="L76" s="91">
        <f t="shared" si="15"/>
        <v>0</v>
      </c>
      <c r="M76" s="145">
        <f t="shared" si="13"/>
        <v>43.69070140626348</v>
      </c>
    </row>
    <row r="77" spans="1:13" ht="12.75">
      <c r="A77" s="166" t="s">
        <v>64</v>
      </c>
      <c r="B77" s="187"/>
      <c r="C77" s="166" t="s">
        <v>64</v>
      </c>
      <c r="D77" s="129" t="s">
        <v>63</v>
      </c>
      <c r="E77" s="129"/>
      <c r="F77" s="91"/>
      <c r="G77" s="91"/>
      <c r="H77" s="91"/>
      <c r="I77" s="91"/>
      <c r="J77" s="91"/>
      <c r="K77" s="91"/>
      <c r="L77" s="91"/>
      <c r="M77" s="145"/>
    </row>
    <row r="78" spans="1:13" ht="24.75" customHeight="1">
      <c r="A78" s="169" t="s">
        <v>133</v>
      </c>
      <c r="B78" s="183"/>
      <c r="C78" s="184"/>
      <c r="D78" s="188" t="s">
        <v>248</v>
      </c>
      <c r="E78" s="188" t="s">
        <v>251</v>
      </c>
      <c r="F78" s="171">
        <f aca="true" t="shared" si="16" ref="F78:L78">SUM(F79,F132,F144,F159,F165,F176)</f>
        <v>1159100</v>
      </c>
      <c r="G78" s="414">
        <f t="shared" si="16"/>
        <v>1159100</v>
      </c>
      <c r="H78" s="171">
        <f t="shared" si="16"/>
        <v>506418.92</v>
      </c>
      <c r="I78" s="171">
        <f t="shared" si="16"/>
        <v>0</v>
      </c>
      <c r="J78" s="171" t="e">
        <f t="shared" si="16"/>
        <v>#REF!</v>
      </c>
      <c r="K78" s="171" t="e">
        <f t="shared" si="16"/>
        <v>#REF!</v>
      </c>
      <c r="L78" s="171">
        <f t="shared" si="16"/>
        <v>0</v>
      </c>
      <c r="M78" s="278">
        <f>+H78/G78*100</f>
        <v>43.69070140626348</v>
      </c>
    </row>
    <row r="79" spans="1:13" ht="12.75">
      <c r="A79" s="172" t="s">
        <v>134</v>
      </c>
      <c r="B79" s="349" t="s">
        <v>491</v>
      </c>
      <c r="C79" s="172" t="s">
        <v>62</v>
      </c>
      <c r="D79" s="174" t="s">
        <v>250</v>
      </c>
      <c r="E79" s="189"/>
      <c r="F79" s="175">
        <f aca="true" t="shared" si="17" ref="F79:L79">SUM(F82,)</f>
        <v>735500</v>
      </c>
      <c r="G79" s="175">
        <f t="shared" si="17"/>
        <v>735500</v>
      </c>
      <c r="H79" s="175">
        <f t="shared" si="17"/>
        <v>341825</v>
      </c>
      <c r="I79" s="175">
        <f t="shared" si="17"/>
        <v>0</v>
      </c>
      <c r="J79" s="175" t="e">
        <f t="shared" si="17"/>
        <v>#REF!</v>
      </c>
      <c r="K79" s="175" t="e">
        <f t="shared" si="17"/>
        <v>#REF!</v>
      </c>
      <c r="L79" s="175">
        <f t="shared" si="17"/>
        <v>0</v>
      </c>
      <c r="M79" s="198">
        <f>+H79/G79*100</f>
        <v>46.475186947654656</v>
      </c>
    </row>
    <row r="80" spans="1:13" s="428" customFormat="1" ht="12.75">
      <c r="A80" s="429"/>
      <c r="B80" s="430">
        <v>11</v>
      </c>
      <c r="C80" s="429"/>
      <c r="D80" s="431"/>
      <c r="E80" s="432" t="s">
        <v>622</v>
      </c>
      <c r="F80" s="433">
        <v>720500</v>
      </c>
      <c r="G80" s="433">
        <v>720500</v>
      </c>
      <c r="H80" s="433">
        <v>338171.29</v>
      </c>
      <c r="I80" s="433"/>
      <c r="J80" s="433"/>
      <c r="K80" s="433"/>
      <c r="L80" s="433"/>
      <c r="M80" s="434"/>
    </row>
    <row r="81" spans="1:13" s="428" customFormat="1" ht="12.75">
      <c r="A81" s="429"/>
      <c r="B81" s="430">
        <v>528</v>
      </c>
      <c r="C81" s="429"/>
      <c r="D81" s="431"/>
      <c r="E81" s="432" t="s">
        <v>625</v>
      </c>
      <c r="F81" s="433">
        <v>15000</v>
      </c>
      <c r="G81" s="433">
        <v>15000</v>
      </c>
      <c r="H81" s="433">
        <v>3654.02</v>
      </c>
      <c r="I81" s="433"/>
      <c r="J81" s="433"/>
      <c r="K81" s="433"/>
      <c r="L81" s="433"/>
      <c r="M81" s="434"/>
    </row>
    <row r="82" spans="1:13" s="2" customFormat="1" ht="12.75">
      <c r="A82" s="176"/>
      <c r="B82" s="130"/>
      <c r="C82" s="176" t="s">
        <v>62</v>
      </c>
      <c r="D82" s="114">
        <v>3</v>
      </c>
      <c r="E82" s="115" t="s">
        <v>3</v>
      </c>
      <c r="F82" s="95">
        <f>SUM(F83,F91,F121,F126,F129)</f>
        <v>735500</v>
      </c>
      <c r="G82" s="95">
        <f aca="true" t="shared" si="18" ref="G82:L82">SUM(G83,G91,G121,G126,G129)</f>
        <v>735500</v>
      </c>
      <c r="H82" s="95">
        <f t="shared" si="18"/>
        <v>341825</v>
      </c>
      <c r="I82" s="95">
        <f t="shared" si="18"/>
        <v>0</v>
      </c>
      <c r="J82" s="92" t="e">
        <f t="shared" si="18"/>
        <v>#REF!</v>
      </c>
      <c r="K82" s="92" t="e">
        <f t="shared" si="18"/>
        <v>#REF!</v>
      </c>
      <c r="L82" s="95">
        <f t="shared" si="18"/>
        <v>0</v>
      </c>
      <c r="M82" s="94">
        <f>+H82/G82*100</f>
        <v>46.475186947654656</v>
      </c>
    </row>
    <row r="83" spans="1:13" s="2" customFormat="1" ht="12.75">
      <c r="A83" s="176"/>
      <c r="B83" s="354"/>
      <c r="C83" s="176" t="s">
        <v>62</v>
      </c>
      <c r="D83" s="114">
        <v>31</v>
      </c>
      <c r="E83" s="115" t="s">
        <v>6</v>
      </c>
      <c r="F83" s="95">
        <f>SUM(F84,F86,F88)</f>
        <v>209000</v>
      </c>
      <c r="G83" s="95">
        <f>SUM(G84,G86,G88)</f>
        <v>209000</v>
      </c>
      <c r="H83" s="95">
        <f>SUM(H84,H86,H88)</f>
        <v>64935</v>
      </c>
      <c r="I83" s="95">
        <f>SUM(I84,I86,I88)</f>
        <v>0</v>
      </c>
      <c r="J83" s="93">
        <v>2574870</v>
      </c>
      <c r="K83" s="93">
        <v>2073196.8</v>
      </c>
      <c r="L83" s="95">
        <f>SUM(L84,L86,L88)</f>
        <v>0</v>
      </c>
      <c r="M83" s="94">
        <f aca="true" t="shared" si="19" ref="M83:M131">+H83/G83*100</f>
        <v>31.069377990430624</v>
      </c>
    </row>
    <row r="84" spans="1:13" s="2" customFormat="1" ht="12.75">
      <c r="A84" s="176"/>
      <c r="B84" s="354"/>
      <c r="C84" s="176" t="s">
        <v>62</v>
      </c>
      <c r="D84" s="114">
        <v>311</v>
      </c>
      <c r="E84" s="115" t="s">
        <v>58</v>
      </c>
      <c r="F84" s="95">
        <f>SUM(F85)</f>
        <v>170000</v>
      </c>
      <c r="G84" s="95">
        <f>SUM(G85)</f>
        <v>170000</v>
      </c>
      <c r="H84" s="95">
        <f>SUM(H85)</f>
        <v>55218</v>
      </c>
      <c r="I84" s="95">
        <f>SUM(I85)</f>
        <v>0</v>
      </c>
      <c r="J84" s="94" t="e">
        <f>SUM(#REF!,)</f>
        <v>#REF!</v>
      </c>
      <c r="K84" s="94" t="e">
        <f>SUM(#REF!,)</f>
        <v>#REF!</v>
      </c>
      <c r="L84" s="95">
        <f>SUM(L85)</f>
        <v>0</v>
      </c>
      <c r="M84" s="94">
        <f t="shared" si="19"/>
        <v>32.48117647058824</v>
      </c>
    </row>
    <row r="85" spans="1:13" s="4" customFormat="1" ht="12.75">
      <c r="A85" s="178"/>
      <c r="B85" s="130"/>
      <c r="C85" s="178" t="s">
        <v>62</v>
      </c>
      <c r="D85" s="130">
        <v>3111</v>
      </c>
      <c r="E85" s="131" t="s">
        <v>320</v>
      </c>
      <c r="F85" s="96">
        <v>170000</v>
      </c>
      <c r="G85" s="96">
        <v>170000</v>
      </c>
      <c r="H85" s="96">
        <v>55218</v>
      </c>
      <c r="I85" s="96"/>
      <c r="J85" s="98"/>
      <c r="K85" s="98"/>
      <c r="L85" s="96"/>
      <c r="M85" s="94">
        <f t="shared" si="19"/>
        <v>32.48117647058824</v>
      </c>
    </row>
    <row r="86" spans="1:13" s="3" customFormat="1" ht="12.75">
      <c r="A86" s="176"/>
      <c r="B86" s="354"/>
      <c r="C86" s="176" t="s">
        <v>62</v>
      </c>
      <c r="D86" s="114">
        <v>312</v>
      </c>
      <c r="E86" s="115" t="s">
        <v>7</v>
      </c>
      <c r="F86" s="95">
        <f>SUM(F87)</f>
        <v>10000</v>
      </c>
      <c r="G86" s="95">
        <f>SUM(G87)</f>
        <v>10000</v>
      </c>
      <c r="H86" s="95">
        <f>SUM(H87)</f>
        <v>3750</v>
      </c>
      <c r="I86" s="95">
        <f>SUM(I87)</f>
        <v>0</v>
      </c>
      <c r="J86" s="94" t="e">
        <f>SUM(#REF!)</f>
        <v>#REF!</v>
      </c>
      <c r="K86" s="94" t="e">
        <f>SUM(#REF!)</f>
        <v>#REF!</v>
      </c>
      <c r="L86" s="95">
        <f>SUM(L87)</f>
        <v>0</v>
      </c>
      <c r="M86" s="94">
        <f t="shared" si="19"/>
        <v>37.5</v>
      </c>
    </row>
    <row r="87" spans="1:13" s="4" customFormat="1" ht="12.75">
      <c r="A87" s="178"/>
      <c r="B87" s="130"/>
      <c r="C87" s="178" t="s">
        <v>62</v>
      </c>
      <c r="D87" s="130">
        <v>3121</v>
      </c>
      <c r="E87" s="131" t="s">
        <v>7</v>
      </c>
      <c r="F87" s="96">
        <v>10000</v>
      </c>
      <c r="G87" s="96">
        <v>10000</v>
      </c>
      <c r="H87" s="96">
        <v>3750</v>
      </c>
      <c r="I87" s="96"/>
      <c r="J87" s="98"/>
      <c r="K87" s="98"/>
      <c r="L87" s="96"/>
      <c r="M87" s="94">
        <f t="shared" si="19"/>
        <v>37.5</v>
      </c>
    </row>
    <row r="88" spans="1:13" s="3" customFormat="1" ht="12.75">
      <c r="A88" s="176"/>
      <c r="B88" s="354"/>
      <c r="C88" s="176" t="s">
        <v>62</v>
      </c>
      <c r="D88" s="114">
        <v>313</v>
      </c>
      <c r="E88" s="115" t="s">
        <v>48</v>
      </c>
      <c r="F88" s="95">
        <f>SUM(F89:F90)</f>
        <v>29000</v>
      </c>
      <c r="G88" s="95">
        <f>SUM(G89:G90)</f>
        <v>29000</v>
      </c>
      <c r="H88" s="95">
        <f>SUM(H89:H90)</f>
        <v>5967</v>
      </c>
      <c r="I88" s="95">
        <f>SUM(I89:I90)</f>
        <v>0</v>
      </c>
      <c r="J88" s="94" t="e">
        <f>SUM(#REF!,#REF!)</f>
        <v>#REF!</v>
      </c>
      <c r="K88" s="94" t="e">
        <f>SUM(#REF!,#REF!)</f>
        <v>#REF!</v>
      </c>
      <c r="L88" s="95">
        <f>SUM(L89:L90)</f>
        <v>0</v>
      </c>
      <c r="M88" s="94">
        <f t="shared" si="19"/>
        <v>20.575862068965517</v>
      </c>
    </row>
    <row r="89" spans="1:13" s="4" customFormat="1" ht="12.75">
      <c r="A89" s="178"/>
      <c r="B89" s="130"/>
      <c r="C89" s="178" t="s">
        <v>62</v>
      </c>
      <c r="D89" s="130">
        <v>3132</v>
      </c>
      <c r="E89" s="131" t="s">
        <v>333</v>
      </c>
      <c r="F89" s="96">
        <v>26000</v>
      </c>
      <c r="G89" s="96">
        <v>26000</v>
      </c>
      <c r="H89" s="96">
        <v>5377</v>
      </c>
      <c r="I89" s="96"/>
      <c r="J89" s="98"/>
      <c r="K89" s="98"/>
      <c r="L89" s="96"/>
      <c r="M89" s="94">
        <f t="shared" si="19"/>
        <v>20.68076923076923</v>
      </c>
    </row>
    <row r="90" spans="1:13" s="4" customFormat="1" ht="12.75">
      <c r="A90" s="178"/>
      <c r="B90" s="130"/>
      <c r="C90" s="178" t="s">
        <v>62</v>
      </c>
      <c r="D90" s="130">
        <v>3133</v>
      </c>
      <c r="E90" s="131" t="s">
        <v>332</v>
      </c>
      <c r="F90" s="96">
        <v>3000</v>
      </c>
      <c r="G90" s="96">
        <v>3000</v>
      </c>
      <c r="H90" s="96">
        <v>590</v>
      </c>
      <c r="I90" s="96"/>
      <c r="J90" s="98"/>
      <c r="K90" s="98"/>
      <c r="L90" s="96"/>
      <c r="M90" s="94">
        <f t="shared" si="19"/>
        <v>19.666666666666664</v>
      </c>
    </row>
    <row r="91" spans="1:13" s="2" customFormat="1" ht="12.75">
      <c r="A91" s="176"/>
      <c r="B91" s="354"/>
      <c r="C91" s="176" t="s">
        <v>62</v>
      </c>
      <c r="D91" s="114">
        <v>32</v>
      </c>
      <c r="E91" s="115" t="s">
        <v>4</v>
      </c>
      <c r="F91" s="95">
        <f>SUM(F92,F97,F103,F113,F115)</f>
        <v>513500</v>
      </c>
      <c r="G91" s="95">
        <f aca="true" t="shared" si="20" ref="G91:L91">SUM(G92,G97,G103,G113,G115)</f>
        <v>513500</v>
      </c>
      <c r="H91" s="95">
        <f t="shared" si="20"/>
        <v>272360</v>
      </c>
      <c r="I91" s="95">
        <f t="shared" si="20"/>
        <v>0</v>
      </c>
      <c r="J91" s="92" t="e">
        <f t="shared" si="20"/>
        <v>#REF!</v>
      </c>
      <c r="K91" s="92" t="e">
        <f t="shared" si="20"/>
        <v>#REF!</v>
      </c>
      <c r="L91" s="95">
        <f t="shared" si="20"/>
        <v>0</v>
      </c>
      <c r="M91" s="94">
        <f t="shared" si="19"/>
        <v>53.03992210321324</v>
      </c>
    </row>
    <row r="92" spans="1:13" s="2" customFormat="1" ht="12.75">
      <c r="A92" s="176"/>
      <c r="B92" s="354"/>
      <c r="C92" s="176" t="s">
        <v>62</v>
      </c>
      <c r="D92" s="114">
        <v>321</v>
      </c>
      <c r="E92" s="115" t="s">
        <v>49</v>
      </c>
      <c r="F92" s="95">
        <f>SUM(F93:F96)</f>
        <v>19500</v>
      </c>
      <c r="G92" s="95">
        <f>SUM(G93:G96)</f>
        <v>19500</v>
      </c>
      <c r="H92" s="95">
        <f>SUM(H93:H96)</f>
        <v>5828</v>
      </c>
      <c r="I92" s="95">
        <f>SUM(I93:I96)</f>
        <v>0</v>
      </c>
      <c r="J92" s="94" t="e">
        <f>SUM(#REF!)</f>
        <v>#REF!</v>
      </c>
      <c r="K92" s="94" t="e">
        <f>SUM(#REF!)</f>
        <v>#REF!</v>
      </c>
      <c r="L92" s="95">
        <f>SUM(L93:L96)</f>
        <v>0</v>
      </c>
      <c r="M92" s="94">
        <f t="shared" si="19"/>
        <v>29.887179487179488</v>
      </c>
    </row>
    <row r="93" spans="1:13" s="4" customFormat="1" ht="12.75">
      <c r="A93" s="178"/>
      <c r="B93" s="130"/>
      <c r="C93" s="178" t="s">
        <v>62</v>
      </c>
      <c r="D93" s="130">
        <v>3211</v>
      </c>
      <c r="E93" s="131" t="s">
        <v>323</v>
      </c>
      <c r="F93" s="96">
        <v>2000</v>
      </c>
      <c r="G93" s="96">
        <v>2000</v>
      </c>
      <c r="H93" s="96"/>
      <c r="I93" s="96"/>
      <c r="J93" s="98"/>
      <c r="K93" s="98"/>
      <c r="L93" s="96"/>
      <c r="M93" s="94">
        <f t="shared" si="19"/>
        <v>0</v>
      </c>
    </row>
    <row r="94" spans="1:13" s="4" customFormat="1" ht="12.75">
      <c r="A94" s="178"/>
      <c r="B94" s="130"/>
      <c r="C94" s="178" t="s">
        <v>62</v>
      </c>
      <c r="D94" s="130">
        <v>3212</v>
      </c>
      <c r="E94" s="131" t="s">
        <v>334</v>
      </c>
      <c r="F94" s="96">
        <v>12000</v>
      </c>
      <c r="G94" s="96">
        <v>12000</v>
      </c>
      <c r="H94" s="96">
        <v>5828</v>
      </c>
      <c r="I94" s="96"/>
      <c r="J94" s="98"/>
      <c r="K94" s="98"/>
      <c r="L94" s="96"/>
      <c r="M94" s="94">
        <f t="shared" si="19"/>
        <v>48.56666666666667</v>
      </c>
    </row>
    <row r="95" spans="1:13" s="4" customFormat="1" ht="12.75">
      <c r="A95" s="178"/>
      <c r="B95" s="130"/>
      <c r="C95" s="178" t="s">
        <v>62</v>
      </c>
      <c r="D95" s="130">
        <v>3213</v>
      </c>
      <c r="E95" s="131" t="s">
        <v>335</v>
      </c>
      <c r="F95" s="96">
        <v>5000</v>
      </c>
      <c r="G95" s="96">
        <v>5000</v>
      </c>
      <c r="H95" s="96"/>
      <c r="I95" s="96"/>
      <c r="J95" s="98"/>
      <c r="K95" s="98"/>
      <c r="L95" s="96"/>
      <c r="M95" s="94">
        <f t="shared" si="19"/>
        <v>0</v>
      </c>
    </row>
    <row r="96" spans="1:13" s="4" customFormat="1" ht="12.75">
      <c r="A96" s="178"/>
      <c r="B96" s="130"/>
      <c r="C96" s="178" t="s">
        <v>62</v>
      </c>
      <c r="D96" s="130">
        <v>3214</v>
      </c>
      <c r="E96" s="131" t="s">
        <v>325</v>
      </c>
      <c r="F96" s="96">
        <v>500</v>
      </c>
      <c r="G96" s="96">
        <v>500</v>
      </c>
      <c r="H96" s="96"/>
      <c r="I96" s="96"/>
      <c r="J96" s="98"/>
      <c r="K96" s="98"/>
      <c r="L96" s="96"/>
      <c r="M96" s="94">
        <f t="shared" si="19"/>
        <v>0</v>
      </c>
    </row>
    <row r="97" spans="1:13" s="3" customFormat="1" ht="12.75">
      <c r="A97" s="176"/>
      <c r="B97" s="354"/>
      <c r="C97" s="176" t="s">
        <v>62</v>
      </c>
      <c r="D97" s="114">
        <v>322</v>
      </c>
      <c r="E97" s="115" t="s">
        <v>50</v>
      </c>
      <c r="F97" s="95">
        <f>SUM(F98:F102)</f>
        <v>55000</v>
      </c>
      <c r="G97" s="95">
        <f>SUM(G98:G102)</f>
        <v>55000</v>
      </c>
      <c r="H97" s="95">
        <f>SUM(H98:H102)</f>
        <v>20700</v>
      </c>
      <c r="I97" s="95">
        <f>SUM(I98:I102)</f>
        <v>0</v>
      </c>
      <c r="J97" s="94" t="e">
        <f>SUM(#REF!)</f>
        <v>#REF!</v>
      </c>
      <c r="K97" s="94" t="e">
        <f>SUM(#REF!)</f>
        <v>#REF!</v>
      </c>
      <c r="L97" s="95">
        <f>SUM(L98:L102)</f>
        <v>0</v>
      </c>
      <c r="M97" s="94">
        <f t="shared" si="19"/>
        <v>37.63636363636363</v>
      </c>
    </row>
    <row r="98" spans="1:13" s="4" customFormat="1" ht="12.75">
      <c r="A98" s="178"/>
      <c r="B98" s="130"/>
      <c r="C98" s="178" t="s">
        <v>62</v>
      </c>
      <c r="D98" s="130">
        <v>3221</v>
      </c>
      <c r="E98" s="131" t="s">
        <v>336</v>
      </c>
      <c r="F98" s="96">
        <v>30000</v>
      </c>
      <c r="G98" s="96">
        <v>30000</v>
      </c>
      <c r="H98" s="96">
        <v>10545</v>
      </c>
      <c r="I98" s="96"/>
      <c r="J98" s="98"/>
      <c r="K98" s="98"/>
      <c r="L98" s="96"/>
      <c r="M98" s="94">
        <f t="shared" si="19"/>
        <v>35.15</v>
      </c>
    </row>
    <row r="99" spans="1:13" s="4" customFormat="1" ht="12.75">
      <c r="A99" s="178"/>
      <c r="B99" s="130"/>
      <c r="C99" s="178" t="s">
        <v>62</v>
      </c>
      <c r="D99" s="130">
        <v>3223</v>
      </c>
      <c r="E99" s="131" t="s">
        <v>485</v>
      </c>
      <c r="F99" s="96">
        <v>15000</v>
      </c>
      <c r="G99" s="96">
        <v>15000</v>
      </c>
      <c r="H99" s="96">
        <v>9206</v>
      </c>
      <c r="I99" s="96"/>
      <c r="J99" s="98"/>
      <c r="K99" s="98"/>
      <c r="L99" s="96"/>
      <c r="M99" s="94">
        <f t="shared" si="19"/>
        <v>61.373333333333335</v>
      </c>
    </row>
    <row r="100" spans="1:13" s="4" customFormat="1" ht="12.75">
      <c r="A100" s="178"/>
      <c r="B100" s="130"/>
      <c r="C100" s="178" t="s">
        <v>62</v>
      </c>
      <c r="D100" s="130">
        <v>3224</v>
      </c>
      <c r="E100" s="131" t="s">
        <v>327</v>
      </c>
      <c r="F100" s="96">
        <v>4000</v>
      </c>
      <c r="G100" s="96">
        <v>4000</v>
      </c>
      <c r="H100" s="96">
        <v>653</v>
      </c>
      <c r="I100" s="96"/>
      <c r="J100" s="98"/>
      <c r="K100" s="98"/>
      <c r="L100" s="96"/>
      <c r="M100" s="94">
        <f t="shared" si="19"/>
        <v>16.325</v>
      </c>
    </row>
    <row r="101" spans="1:13" s="3" customFormat="1" ht="12.75">
      <c r="A101" s="176"/>
      <c r="B101" s="130"/>
      <c r="C101" s="178" t="s">
        <v>62</v>
      </c>
      <c r="D101" s="130">
        <v>3225</v>
      </c>
      <c r="E101" s="131" t="s">
        <v>337</v>
      </c>
      <c r="F101" s="96">
        <v>5000</v>
      </c>
      <c r="G101" s="96">
        <v>5000</v>
      </c>
      <c r="H101" s="96">
        <v>296</v>
      </c>
      <c r="I101" s="96"/>
      <c r="J101" s="98"/>
      <c r="K101" s="98"/>
      <c r="L101" s="96"/>
      <c r="M101" s="94">
        <f t="shared" si="19"/>
        <v>5.92</v>
      </c>
    </row>
    <row r="102" spans="1:13" s="4" customFormat="1" ht="12.75">
      <c r="A102" s="178"/>
      <c r="B102" s="130"/>
      <c r="C102" s="178" t="s">
        <v>62</v>
      </c>
      <c r="D102" s="130">
        <v>3227</v>
      </c>
      <c r="E102" s="131" t="s">
        <v>338</v>
      </c>
      <c r="F102" s="96">
        <v>1000</v>
      </c>
      <c r="G102" s="96">
        <v>1000</v>
      </c>
      <c r="H102" s="96"/>
      <c r="I102" s="96"/>
      <c r="J102" s="98"/>
      <c r="K102" s="98"/>
      <c r="L102" s="96"/>
      <c r="M102" s="94">
        <f t="shared" si="19"/>
        <v>0</v>
      </c>
    </row>
    <row r="103" spans="1:13" s="3" customFormat="1" ht="12.75">
      <c r="A103" s="176"/>
      <c r="B103" s="354"/>
      <c r="C103" s="176" t="s">
        <v>62</v>
      </c>
      <c r="D103" s="114">
        <v>323</v>
      </c>
      <c r="E103" s="115" t="s">
        <v>46</v>
      </c>
      <c r="F103" s="95">
        <f>SUM(F104:F112)</f>
        <v>397000</v>
      </c>
      <c r="G103" s="95">
        <f>SUM(G104:G112)</f>
        <v>397000</v>
      </c>
      <c r="H103" s="95">
        <f>SUM(H104:H112)</f>
        <v>239398</v>
      </c>
      <c r="I103" s="95">
        <f>SUM(I104:I112)</f>
        <v>0</v>
      </c>
      <c r="J103" s="94" t="e">
        <f>SUM(#REF!)</f>
        <v>#REF!</v>
      </c>
      <c r="K103" s="94" t="e">
        <f>SUM(#REF!)</f>
        <v>#REF!</v>
      </c>
      <c r="L103" s="95">
        <f>SUM(L104:L112)</f>
        <v>0</v>
      </c>
      <c r="M103" s="94">
        <f t="shared" si="19"/>
        <v>60.30176322418136</v>
      </c>
    </row>
    <row r="104" spans="1:13" s="4" customFormat="1" ht="12.75">
      <c r="A104" s="178"/>
      <c r="B104" s="130"/>
      <c r="C104" s="178" t="s">
        <v>62</v>
      </c>
      <c r="D104" s="130">
        <v>3231</v>
      </c>
      <c r="E104" s="131" t="s">
        <v>328</v>
      </c>
      <c r="F104" s="98">
        <v>22000</v>
      </c>
      <c r="G104" s="98">
        <v>22000</v>
      </c>
      <c r="H104" s="98">
        <v>9583</v>
      </c>
      <c r="I104" s="98"/>
      <c r="J104" s="98"/>
      <c r="K104" s="98"/>
      <c r="L104" s="98"/>
      <c r="M104" s="94">
        <f t="shared" si="19"/>
        <v>43.559090909090905</v>
      </c>
    </row>
    <row r="105" spans="1:13" s="4" customFormat="1" ht="12.75">
      <c r="A105" s="178"/>
      <c r="B105" s="130"/>
      <c r="C105" s="178" t="s">
        <v>62</v>
      </c>
      <c r="D105" s="130">
        <v>3232</v>
      </c>
      <c r="E105" s="131" t="s">
        <v>329</v>
      </c>
      <c r="F105" s="98">
        <v>10000</v>
      </c>
      <c r="G105" s="98">
        <v>10000</v>
      </c>
      <c r="H105" s="98">
        <v>44203</v>
      </c>
      <c r="I105" s="98"/>
      <c r="J105" s="98"/>
      <c r="K105" s="98"/>
      <c r="L105" s="98"/>
      <c r="M105" s="94">
        <f t="shared" si="19"/>
        <v>442.03000000000003</v>
      </c>
    </row>
    <row r="106" spans="1:13" s="4" customFormat="1" ht="12.75">
      <c r="A106" s="178"/>
      <c r="B106" s="130"/>
      <c r="C106" s="178" t="s">
        <v>62</v>
      </c>
      <c r="D106" s="130">
        <v>3233</v>
      </c>
      <c r="E106" s="131" t="s">
        <v>317</v>
      </c>
      <c r="F106" s="98"/>
      <c r="G106" s="98"/>
      <c r="H106" s="98"/>
      <c r="I106" s="98"/>
      <c r="J106" s="98"/>
      <c r="K106" s="98"/>
      <c r="L106" s="98"/>
      <c r="M106" s="94" t="e">
        <f t="shared" si="19"/>
        <v>#DIV/0!</v>
      </c>
    </row>
    <row r="107" spans="1:13" s="4" customFormat="1" ht="12.75">
      <c r="A107" s="178"/>
      <c r="B107" s="130"/>
      <c r="C107" s="178" t="s">
        <v>62</v>
      </c>
      <c r="D107" s="130">
        <v>3234</v>
      </c>
      <c r="E107" s="131" t="s">
        <v>339</v>
      </c>
      <c r="F107" s="98"/>
      <c r="G107" s="98"/>
      <c r="H107" s="98"/>
      <c r="I107" s="98"/>
      <c r="J107" s="98"/>
      <c r="K107" s="98"/>
      <c r="L107" s="98"/>
      <c r="M107" s="94" t="e">
        <f t="shared" si="19"/>
        <v>#DIV/0!</v>
      </c>
    </row>
    <row r="108" spans="1:13" s="4" customFormat="1" ht="12.75">
      <c r="A108" s="178"/>
      <c r="B108" s="130"/>
      <c r="C108" s="178" t="s">
        <v>62</v>
      </c>
      <c r="D108" s="130">
        <v>3235</v>
      </c>
      <c r="E108" s="131" t="s">
        <v>340</v>
      </c>
      <c r="F108" s="98">
        <v>2000</v>
      </c>
      <c r="G108" s="98">
        <v>2000</v>
      </c>
      <c r="H108" s="98">
        <v>270</v>
      </c>
      <c r="I108" s="98"/>
      <c r="J108" s="98"/>
      <c r="K108" s="98"/>
      <c r="L108" s="98"/>
      <c r="M108" s="94">
        <f t="shared" si="19"/>
        <v>13.5</v>
      </c>
    </row>
    <row r="109" spans="1:13" s="4" customFormat="1" ht="12.75">
      <c r="A109" s="178"/>
      <c r="B109" s="130"/>
      <c r="C109" s="178" t="s">
        <v>62</v>
      </c>
      <c r="D109" s="130">
        <v>3236</v>
      </c>
      <c r="E109" s="131" t="s">
        <v>432</v>
      </c>
      <c r="F109" s="98">
        <v>9000</v>
      </c>
      <c r="G109" s="98">
        <v>9000</v>
      </c>
      <c r="H109" s="98">
        <v>11328</v>
      </c>
      <c r="I109" s="98"/>
      <c r="J109" s="98"/>
      <c r="K109" s="98"/>
      <c r="L109" s="98"/>
      <c r="M109" s="94">
        <f t="shared" si="19"/>
        <v>125.86666666666666</v>
      </c>
    </row>
    <row r="110" spans="1:13" s="4" customFormat="1" ht="12.75">
      <c r="A110" s="178"/>
      <c r="B110" s="130"/>
      <c r="C110" s="178" t="s">
        <v>62</v>
      </c>
      <c r="D110" s="130">
        <v>3237</v>
      </c>
      <c r="E110" s="131" t="s">
        <v>341</v>
      </c>
      <c r="F110" s="98">
        <v>325000</v>
      </c>
      <c r="G110" s="98">
        <v>325000</v>
      </c>
      <c r="H110" s="98">
        <v>152867</v>
      </c>
      <c r="I110" s="98"/>
      <c r="J110" s="98"/>
      <c r="K110" s="98"/>
      <c r="L110" s="98"/>
      <c r="M110" s="94">
        <f t="shared" si="19"/>
        <v>47.036</v>
      </c>
    </row>
    <row r="111" spans="1:13" s="4" customFormat="1" ht="12.75">
      <c r="A111" s="178"/>
      <c r="B111" s="130"/>
      <c r="C111" s="178" t="s">
        <v>62</v>
      </c>
      <c r="D111" s="130">
        <v>3238</v>
      </c>
      <c r="E111" s="131" t="s">
        <v>351</v>
      </c>
      <c r="F111" s="98">
        <v>23000</v>
      </c>
      <c r="G111" s="98">
        <v>23000</v>
      </c>
      <c r="H111" s="98">
        <v>10386</v>
      </c>
      <c r="I111" s="98"/>
      <c r="J111" s="98"/>
      <c r="K111" s="98"/>
      <c r="L111" s="98"/>
      <c r="M111" s="94">
        <f t="shared" si="19"/>
        <v>45.15652173913043</v>
      </c>
    </row>
    <row r="112" spans="1:13" s="4" customFormat="1" ht="12.75">
      <c r="A112" s="178"/>
      <c r="B112" s="130"/>
      <c r="C112" s="178" t="s">
        <v>62</v>
      </c>
      <c r="D112" s="130">
        <v>3239</v>
      </c>
      <c r="E112" s="131" t="s">
        <v>342</v>
      </c>
      <c r="F112" s="98">
        <v>6000</v>
      </c>
      <c r="G112" s="98">
        <v>6000</v>
      </c>
      <c r="H112" s="98">
        <v>10761</v>
      </c>
      <c r="I112" s="98"/>
      <c r="J112" s="98"/>
      <c r="K112" s="98"/>
      <c r="L112" s="98"/>
      <c r="M112" s="94">
        <f t="shared" si="19"/>
        <v>179.35000000000002</v>
      </c>
    </row>
    <row r="113" spans="1:13" s="3" customFormat="1" ht="12.75">
      <c r="A113" s="176"/>
      <c r="B113" s="361"/>
      <c r="C113" s="176" t="s">
        <v>62</v>
      </c>
      <c r="D113" s="114">
        <v>324</v>
      </c>
      <c r="E113" s="115" t="s">
        <v>114</v>
      </c>
      <c r="F113" s="95">
        <f>SUM(F114)</f>
        <v>15000</v>
      </c>
      <c r="G113" s="95">
        <f>SUM(G114)</f>
        <v>15000</v>
      </c>
      <c r="H113" s="95">
        <f>SUM(H114)</f>
        <v>3858</v>
      </c>
      <c r="I113" s="95">
        <f>SUM(I114)</f>
        <v>0</v>
      </c>
      <c r="J113" s="94" t="e">
        <f>SUM(#REF!)</f>
        <v>#REF!</v>
      </c>
      <c r="K113" s="94" t="e">
        <f>SUM(#REF!)</f>
        <v>#REF!</v>
      </c>
      <c r="L113" s="95">
        <f>SUM(L114)</f>
        <v>0</v>
      </c>
      <c r="M113" s="94">
        <f t="shared" si="19"/>
        <v>25.72</v>
      </c>
    </row>
    <row r="114" spans="1:13" s="4" customFormat="1" ht="12.75">
      <c r="A114" s="178"/>
      <c r="B114" s="190"/>
      <c r="C114" s="178" t="s">
        <v>62</v>
      </c>
      <c r="D114" s="130">
        <v>3241</v>
      </c>
      <c r="E114" s="131" t="s">
        <v>343</v>
      </c>
      <c r="F114" s="96">
        <v>15000</v>
      </c>
      <c r="G114" s="96">
        <v>15000</v>
      </c>
      <c r="H114" s="96">
        <v>3858</v>
      </c>
      <c r="I114" s="96"/>
      <c r="J114" s="98"/>
      <c r="K114" s="98"/>
      <c r="L114" s="96"/>
      <c r="M114" s="94">
        <f t="shared" si="19"/>
        <v>25.72</v>
      </c>
    </row>
    <row r="115" spans="1:13" s="3" customFormat="1" ht="12" customHeight="1">
      <c r="A115" s="176"/>
      <c r="B115" s="354"/>
      <c r="C115" s="176" t="s">
        <v>62</v>
      </c>
      <c r="D115" s="191">
        <v>329</v>
      </c>
      <c r="E115" s="192" t="s">
        <v>8</v>
      </c>
      <c r="F115" s="95">
        <f>SUM(F116:F120)</f>
        <v>27000</v>
      </c>
      <c r="G115" s="95">
        <f>SUM(G116:G120)</f>
        <v>27000</v>
      </c>
      <c r="H115" s="95">
        <f>SUM(H116:H120)</f>
        <v>2576</v>
      </c>
      <c r="I115" s="95">
        <f>SUM(I116:I120)</f>
        <v>0</v>
      </c>
      <c r="J115" s="94" t="e">
        <f>SUM(#REF!)</f>
        <v>#REF!</v>
      </c>
      <c r="K115" s="94" t="e">
        <f>SUM(#REF!)</f>
        <v>#REF!</v>
      </c>
      <c r="L115" s="95">
        <f>SUM(L116:L120)</f>
        <v>0</v>
      </c>
      <c r="M115" s="94">
        <f t="shared" si="19"/>
        <v>9.540740740740741</v>
      </c>
    </row>
    <row r="116" spans="1:13" s="373" customFormat="1" ht="12" customHeight="1">
      <c r="A116" s="370"/>
      <c r="B116" s="371"/>
      <c r="C116" s="178" t="s">
        <v>62</v>
      </c>
      <c r="D116" s="193">
        <v>3292</v>
      </c>
      <c r="E116" s="194" t="s">
        <v>567</v>
      </c>
      <c r="F116" s="96">
        <v>15000</v>
      </c>
      <c r="G116" s="96">
        <v>15000</v>
      </c>
      <c r="H116" s="96"/>
      <c r="I116" s="96"/>
      <c r="J116" s="98"/>
      <c r="K116" s="98"/>
      <c r="L116" s="96"/>
      <c r="M116" s="94">
        <f t="shared" si="19"/>
        <v>0</v>
      </c>
    </row>
    <row r="117" spans="1:13" s="4" customFormat="1" ht="12" customHeight="1">
      <c r="A117" s="178"/>
      <c r="B117" s="130"/>
      <c r="C117" s="178" t="s">
        <v>62</v>
      </c>
      <c r="D117" s="193">
        <v>3293</v>
      </c>
      <c r="E117" s="194" t="s">
        <v>319</v>
      </c>
      <c r="F117" s="96">
        <v>3000</v>
      </c>
      <c r="G117" s="96">
        <v>3000</v>
      </c>
      <c r="H117" s="96">
        <v>756</v>
      </c>
      <c r="I117" s="96"/>
      <c r="J117" s="98"/>
      <c r="K117" s="98"/>
      <c r="L117" s="96"/>
      <c r="M117" s="94">
        <f t="shared" si="19"/>
        <v>25.2</v>
      </c>
    </row>
    <row r="118" spans="1:13" s="4" customFormat="1" ht="12" customHeight="1">
      <c r="A118" s="178"/>
      <c r="B118" s="130"/>
      <c r="C118" s="178" t="s">
        <v>62</v>
      </c>
      <c r="D118" s="193">
        <v>3294</v>
      </c>
      <c r="E118" s="194" t="s">
        <v>344</v>
      </c>
      <c r="F118" s="96"/>
      <c r="G118" s="96"/>
      <c r="H118" s="96"/>
      <c r="I118" s="96"/>
      <c r="J118" s="98"/>
      <c r="K118" s="98"/>
      <c r="L118" s="96"/>
      <c r="M118" s="94" t="e">
        <f t="shared" si="19"/>
        <v>#DIV/0!</v>
      </c>
    </row>
    <row r="119" spans="1:13" s="4" customFormat="1" ht="12" customHeight="1">
      <c r="A119" s="178"/>
      <c r="B119" s="130"/>
      <c r="C119" s="178" t="s">
        <v>62</v>
      </c>
      <c r="D119" s="193">
        <v>3295</v>
      </c>
      <c r="E119" s="194" t="s">
        <v>345</v>
      </c>
      <c r="F119" s="96">
        <v>5000</v>
      </c>
      <c r="G119" s="96">
        <v>5000</v>
      </c>
      <c r="H119" s="96">
        <v>1820</v>
      </c>
      <c r="I119" s="96"/>
      <c r="J119" s="98"/>
      <c r="K119" s="98"/>
      <c r="L119" s="96"/>
      <c r="M119" s="94">
        <f t="shared" si="19"/>
        <v>36.4</v>
      </c>
    </row>
    <row r="120" spans="1:13" s="4" customFormat="1" ht="12" customHeight="1">
      <c r="A120" s="178"/>
      <c r="B120" s="130"/>
      <c r="C120" s="178" t="s">
        <v>62</v>
      </c>
      <c r="D120" s="193">
        <v>3299</v>
      </c>
      <c r="E120" s="194" t="s">
        <v>8</v>
      </c>
      <c r="F120" s="96">
        <v>4000</v>
      </c>
      <c r="G120" s="96">
        <v>4000</v>
      </c>
      <c r="H120" s="96"/>
      <c r="I120" s="96"/>
      <c r="J120" s="98"/>
      <c r="K120" s="98"/>
      <c r="L120" s="96"/>
      <c r="M120" s="94">
        <f t="shared" si="19"/>
        <v>0</v>
      </c>
    </row>
    <row r="121" spans="1:13" s="2" customFormat="1" ht="12.75">
      <c r="A121" s="176"/>
      <c r="B121" s="354"/>
      <c r="C121" s="176" t="s">
        <v>62</v>
      </c>
      <c r="D121" s="114">
        <v>34</v>
      </c>
      <c r="E121" s="115" t="s">
        <v>9</v>
      </c>
      <c r="F121" s="95">
        <f aca="true" t="shared" si="21" ref="F121:L121">SUM(F122)</f>
        <v>13000</v>
      </c>
      <c r="G121" s="95">
        <f t="shared" si="21"/>
        <v>13000</v>
      </c>
      <c r="H121" s="95">
        <f t="shared" si="21"/>
        <v>4530</v>
      </c>
      <c r="I121" s="95">
        <f t="shared" si="21"/>
        <v>0</v>
      </c>
      <c r="J121" s="92" t="e">
        <f t="shared" si="21"/>
        <v>#REF!</v>
      </c>
      <c r="K121" s="92" t="e">
        <f t="shared" si="21"/>
        <v>#REF!</v>
      </c>
      <c r="L121" s="95">
        <f t="shared" si="21"/>
        <v>0</v>
      </c>
      <c r="M121" s="94">
        <f t="shared" si="19"/>
        <v>34.84615384615385</v>
      </c>
    </row>
    <row r="122" spans="1:13" s="2" customFormat="1" ht="12.75">
      <c r="A122" s="176"/>
      <c r="B122" s="354"/>
      <c r="C122" s="176" t="s">
        <v>62</v>
      </c>
      <c r="D122" s="114">
        <v>343</v>
      </c>
      <c r="E122" s="115" t="s">
        <v>47</v>
      </c>
      <c r="F122" s="95">
        <f>SUM(F123:F125)</f>
        <v>13000</v>
      </c>
      <c r="G122" s="95">
        <f>SUM(G123:G125)</f>
        <v>13000</v>
      </c>
      <c r="H122" s="95">
        <f>SUM(H123:H125)</f>
        <v>4530</v>
      </c>
      <c r="I122" s="95">
        <f>SUM(I123:I125)</f>
        <v>0</v>
      </c>
      <c r="J122" s="94" t="e">
        <f>SUM(#REF!)</f>
        <v>#REF!</v>
      </c>
      <c r="K122" s="94" t="e">
        <f>SUM(#REF!)</f>
        <v>#REF!</v>
      </c>
      <c r="L122" s="95">
        <f>SUM(L123:L125)</f>
        <v>0</v>
      </c>
      <c r="M122" s="94">
        <f t="shared" si="19"/>
        <v>34.84615384615385</v>
      </c>
    </row>
    <row r="123" spans="1:13" s="4" customFormat="1" ht="12.75">
      <c r="A123" s="178"/>
      <c r="B123" s="130"/>
      <c r="C123" s="178" t="s">
        <v>62</v>
      </c>
      <c r="D123" s="130">
        <v>3431</v>
      </c>
      <c r="E123" s="131" t="s">
        <v>346</v>
      </c>
      <c r="F123" s="96">
        <v>10000</v>
      </c>
      <c r="G123" s="96">
        <v>10000</v>
      </c>
      <c r="H123" s="96">
        <v>4530</v>
      </c>
      <c r="I123" s="96"/>
      <c r="J123" s="98"/>
      <c r="K123" s="98"/>
      <c r="L123" s="96"/>
      <c r="M123" s="94">
        <f t="shared" si="19"/>
        <v>45.300000000000004</v>
      </c>
    </row>
    <row r="124" spans="1:13" s="4" customFormat="1" ht="12.75">
      <c r="A124" s="178"/>
      <c r="B124" s="130"/>
      <c r="C124" s="178" t="s">
        <v>62</v>
      </c>
      <c r="D124" s="130">
        <v>3433</v>
      </c>
      <c r="E124" s="131" t="s">
        <v>347</v>
      </c>
      <c r="F124" s="96">
        <v>1000</v>
      </c>
      <c r="G124" s="96">
        <v>1000</v>
      </c>
      <c r="H124" s="96"/>
      <c r="I124" s="96"/>
      <c r="J124" s="98"/>
      <c r="K124" s="98"/>
      <c r="L124" s="96"/>
      <c r="M124" s="94">
        <f t="shared" si="19"/>
        <v>0</v>
      </c>
    </row>
    <row r="125" spans="1:13" s="4" customFormat="1" ht="12.75">
      <c r="A125" s="178"/>
      <c r="B125" s="130"/>
      <c r="C125" s="178" t="s">
        <v>62</v>
      </c>
      <c r="D125" s="130">
        <v>3434</v>
      </c>
      <c r="E125" s="131" t="s">
        <v>348</v>
      </c>
      <c r="F125" s="96">
        <v>2000</v>
      </c>
      <c r="G125" s="96">
        <v>2000</v>
      </c>
      <c r="H125" s="96"/>
      <c r="I125" s="96"/>
      <c r="J125" s="98"/>
      <c r="K125" s="98"/>
      <c r="L125" s="96"/>
      <c r="M125" s="94">
        <f t="shared" si="19"/>
        <v>0</v>
      </c>
    </row>
    <row r="126" spans="1:13" s="2" customFormat="1" ht="12.75">
      <c r="A126" s="176"/>
      <c r="B126" s="130"/>
      <c r="C126" s="176" t="s">
        <v>62</v>
      </c>
      <c r="D126" s="114">
        <v>36</v>
      </c>
      <c r="E126" s="115" t="s">
        <v>33</v>
      </c>
      <c r="F126" s="95">
        <f aca="true" t="shared" si="22" ref="F126:L126">SUM(F127)</f>
        <v>0</v>
      </c>
      <c r="G126" s="95">
        <f t="shared" si="22"/>
        <v>0</v>
      </c>
      <c r="H126" s="95">
        <f t="shared" si="22"/>
        <v>0</v>
      </c>
      <c r="I126" s="95">
        <f t="shared" si="22"/>
        <v>0</v>
      </c>
      <c r="J126" s="92" t="e">
        <f t="shared" si="22"/>
        <v>#REF!</v>
      </c>
      <c r="K126" s="92" t="e">
        <f t="shared" si="22"/>
        <v>#REF!</v>
      </c>
      <c r="L126" s="95">
        <f t="shared" si="22"/>
        <v>0</v>
      </c>
      <c r="M126" s="94" t="e">
        <f t="shared" si="19"/>
        <v>#DIV/0!</v>
      </c>
    </row>
    <row r="127" spans="1:13" s="2" customFormat="1" ht="12.75">
      <c r="A127" s="176"/>
      <c r="B127" s="354"/>
      <c r="C127" s="176" t="s">
        <v>62</v>
      </c>
      <c r="D127" s="114">
        <v>363</v>
      </c>
      <c r="E127" s="115" t="s">
        <v>33</v>
      </c>
      <c r="F127" s="95">
        <f>SUM(F128)</f>
        <v>0</v>
      </c>
      <c r="G127" s="95">
        <f>SUM(G128)</f>
        <v>0</v>
      </c>
      <c r="H127" s="95">
        <f>SUM(H128)</f>
        <v>0</v>
      </c>
      <c r="I127" s="95">
        <f>SUM(I128)</f>
        <v>0</v>
      </c>
      <c r="J127" s="94" t="e">
        <f>SUM(#REF!)</f>
        <v>#REF!</v>
      </c>
      <c r="K127" s="94" t="e">
        <f>SUM(#REF!)</f>
        <v>#REF!</v>
      </c>
      <c r="L127" s="95">
        <f>SUM(L128)</f>
        <v>0</v>
      </c>
      <c r="M127" s="94" t="e">
        <f t="shared" si="19"/>
        <v>#DIV/0!</v>
      </c>
    </row>
    <row r="128" spans="1:13" s="4" customFormat="1" ht="12.75">
      <c r="A128" s="178"/>
      <c r="B128" s="130"/>
      <c r="C128" s="178" t="s">
        <v>62</v>
      </c>
      <c r="D128" s="130">
        <v>3631</v>
      </c>
      <c r="E128" s="131" t="s">
        <v>349</v>
      </c>
      <c r="F128" s="96">
        <v>0</v>
      </c>
      <c r="G128" s="96">
        <v>0</v>
      </c>
      <c r="H128" s="96">
        <v>0</v>
      </c>
      <c r="I128" s="96">
        <v>0</v>
      </c>
      <c r="J128" s="98"/>
      <c r="K128" s="98"/>
      <c r="L128" s="96">
        <v>0</v>
      </c>
      <c r="M128" s="94" t="e">
        <f t="shared" si="19"/>
        <v>#DIV/0!</v>
      </c>
    </row>
    <row r="129" spans="1:13" s="2" customFormat="1" ht="12.75">
      <c r="A129" s="176"/>
      <c r="B129" s="130"/>
      <c r="C129" s="176" t="s">
        <v>62</v>
      </c>
      <c r="D129" s="114">
        <v>38</v>
      </c>
      <c r="E129" s="115" t="s">
        <v>115</v>
      </c>
      <c r="F129" s="95">
        <f aca="true" t="shared" si="23" ref="F129:L129">SUM(F130)</f>
        <v>0</v>
      </c>
      <c r="G129" s="95">
        <f t="shared" si="23"/>
        <v>0</v>
      </c>
      <c r="H129" s="95">
        <f t="shared" si="23"/>
        <v>0</v>
      </c>
      <c r="I129" s="95">
        <f t="shared" si="23"/>
        <v>0</v>
      </c>
      <c r="J129" s="92" t="e">
        <f t="shared" si="23"/>
        <v>#REF!</v>
      </c>
      <c r="K129" s="92" t="e">
        <f t="shared" si="23"/>
        <v>#REF!</v>
      </c>
      <c r="L129" s="95">
        <f t="shared" si="23"/>
        <v>0</v>
      </c>
      <c r="M129" s="94" t="e">
        <f t="shared" si="19"/>
        <v>#DIV/0!</v>
      </c>
    </row>
    <row r="130" spans="1:13" s="2" customFormat="1" ht="12.75">
      <c r="A130" s="176"/>
      <c r="B130" s="130"/>
      <c r="C130" s="176" t="s">
        <v>62</v>
      </c>
      <c r="D130" s="114">
        <v>383</v>
      </c>
      <c r="E130" s="115" t="s">
        <v>116</v>
      </c>
      <c r="F130" s="95">
        <f>SUM(F131)</f>
        <v>0</v>
      </c>
      <c r="G130" s="95">
        <f>SUM(G131)</f>
        <v>0</v>
      </c>
      <c r="H130" s="95">
        <f>SUM(H131)</f>
        <v>0</v>
      </c>
      <c r="I130" s="95">
        <f>SUM(I131)</f>
        <v>0</v>
      </c>
      <c r="J130" s="94" t="e">
        <f>SUM(#REF!)</f>
        <v>#REF!</v>
      </c>
      <c r="K130" s="94" t="e">
        <f>SUM(#REF!)</f>
        <v>#REF!</v>
      </c>
      <c r="L130" s="95">
        <f>SUM(L131)</f>
        <v>0</v>
      </c>
      <c r="M130" s="94" t="e">
        <f t="shared" si="19"/>
        <v>#DIV/0!</v>
      </c>
    </row>
    <row r="131" spans="1:13" s="4" customFormat="1" ht="12.75">
      <c r="A131" s="178"/>
      <c r="B131" s="130"/>
      <c r="C131" s="178" t="s">
        <v>62</v>
      </c>
      <c r="D131" s="130">
        <v>3831</v>
      </c>
      <c r="E131" s="131" t="s">
        <v>350</v>
      </c>
      <c r="F131" s="96">
        <v>0</v>
      </c>
      <c r="G131" s="96">
        <v>0</v>
      </c>
      <c r="H131" s="96">
        <v>0</v>
      </c>
      <c r="I131" s="96">
        <v>0</v>
      </c>
      <c r="J131" s="98"/>
      <c r="K131" s="98"/>
      <c r="L131" s="96">
        <v>0</v>
      </c>
      <c r="M131" s="94" t="e">
        <f t="shared" si="19"/>
        <v>#DIV/0!</v>
      </c>
    </row>
    <row r="132" spans="1:20" s="6" customFormat="1" ht="12.75" customHeight="1">
      <c r="A132" s="179" t="s">
        <v>135</v>
      </c>
      <c r="B132" s="350" t="s">
        <v>492</v>
      </c>
      <c r="C132" s="179" t="s">
        <v>65</v>
      </c>
      <c r="D132" s="196" t="s">
        <v>249</v>
      </c>
      <c r="E132" s="197" t="s">
        <v>23</v>
      </c>
      <c r="F132" s="198">
        <f aca="true" t="shared" si="24" ref="F132:I133">SUM(F133)</f>
        <v>0</v>
      </c>
      <c r="G132" s="413">
        <f t="shared" si="24"/>
        <v>0</v>
      </c>
      <c r="H132" s="198">
        <f t="shared" si="24"/>
        <v>0</v>
      </c>
      <c r="I132" s="198">
        <f t="shared" si="24"/>
        <v>0</v>
      </c>
      <c r="J132" s="279"/>
      <c r="K132" s="279"/>
      <c r="L132" s="198">
        <f>SUM(L133)</f>
        <v>0</v>
      </c>
      <c r="M132" s="280" t="e">
        <f>+H132/G132*100</f>
        <v>#DIV/0!</v>
      </c>
      <c r="N132" s="7"/>
      <c r="O132" s="7"/>
      <c r="P132" s="7"/>
      <c r="Q132" s="7"/>
      <c r="R132" s="7"/>
      <c r="S132" s="82"/>
      <c r="T132" s="82"/>
    </row>
    <row r="133" spans="1:13" s="3" customFormat="1" ht="12.75">
      <c r="A133" s="176"/>
      <c r="B133" s="130"/>
      <c r="C133" s="199" t="s">
        <v>65</v>
      </c>
      <c r="D133" s="114">
        <v>3</v>
      </c>
      <c r="E133" s="115" t="s">
        <v>3</v>
      </c>
      <c r="F133" s="95">
        <f t="shared" si="24"/>
        <v>0</v>
      </c>
      <c r="G133" s="95">
        <f t="shared" si="24"/>
        <v>0</v>
      </c>
      <c r="H133" s="95">
        <f t="shared" si="24"/>
        <v>0</v>
      </c>
      <c r="I133" s="95">
        <f t="shared" si="24"/>
        <v>0</v>
      </c>
      <c r="J133" s="97"/>
      <c r="K133" s="97"/>
      <c r="L133" s="95">
        <f>SUM(L134)</f>
        <v>0</v>
      </c>
      <c r="M133" s="94" t="e">
        <f>+H133/G133*100</f>
        <v>#DIV/0!</v>
      </c>
    </row>
    <row r="134" spans="1:13" s="3" customFormat="1" ht="12.75">
      <c r="A134" s="176"/>
      <c r="B134" s="130"/>
      <c r="C134" s="199" t="s">
        <v>65</v>
      </c>
      <c r="D134" s="114">
        <v>32</v>
      </c>
      <c r="E134" s="115" t="s">
        <v>4</v>
      </c>
      <c r="F134" s="95">
        <f>SUM(F135,F137,F142)</f>
        <v>0</v>
      </c>
      <c r="G134" s="95">
        <f aca="true" t="shared" si="25" ref="G134:L134">SUM(G135,G137,G142)</f>
        <v>0</v>
      </c>
      <c r="H134" s="95">
        <f t="shared" si="25"/>
        <v>0</v>
      </c>
      <c r="I134" s="95">
        <f t="shared" si="25"/>
        <v>0</v>
      </c>
      <c r="J134" s="92" t="e">
        <f t="shared" si="25"/>
        <v>#REF!</v>
      </c>
      <c r="K134" s="92" t="e">
        <f t="shared" si="25"/>
        <v>#REF!</v>
      </c>
      <c r="L134" s="95">
        <f t="shared" si="25"/>
        <v>0</v>
      </c>
      <c r="M134" s="94" t="e">
        <f aca="true" t="shared" si="26" ref="M134:M143">+H134/G134*100</f>
        <v>#DIV/0!</v>
      </c>
    </row>
    <row r="135" spans="1:13" s="3" customFormat="1" ht="12.75">
      <c r="A135" s="176"/>
      <c r="B135" s="354"/>
      <c r="C135" s="199" t="s">
        <v>65</v>
      </c>
      <c r="D135" s="114">
        <v>322</v>
      </c>
      <c r="E135" s="115" t="s">
        <v>50</v>
      </c>
      <c r="F135" s="95">
        <f>SUM(F136)</f>
        <v>0</v>
      </c>
      <c r="G135" s="95">
        <f>SUM(G136)</f>
        <v>0</v>
      </c>
      <c r="H135" s="95">
        <f>SUM(H136)</f>
        <v>0</v>
      </c>
      <c r="I135" s="95">
        <f>SUM(I136)</f>
        <v>0</v>
      </c>
      <c r="J135" s="94" t="e">
        <f>SUM(#REF!)</f>
        <v>#REF!</v>
      </c>
      <c r="K135" s="94" t="e">
        <f>SUM(#REF!)</f>
        <v>#REF!</v>
      </c>
      <c r="L135" s="95">
        <f>SUM(L136)</f>
        <v>0</v>
      </c>
      <c r="M135" s="94" t="e">
        <f t="shared" si="26"/>
        <v>#DIV/0!</v>
      </c>
    </row>
    <row r="136" spans="1:13" s="4" customFormat="1" ht="12.75">
      <c r="A136" s="178"/>
      <c r="B136" s="130"/>
      <c r="C136" s="200" t="s">
        <v>65</v>
      </c>
      <c r="D136" s="130">
        <v>3221</v>
      </c>
      <c r="E136" s="131" t="s">
        <v>336</v>
      </c>
      <c r="F136" s="96"/>
      <c r="G136" s="96"/>
      <c r="H136" s="96"/>
      <c r="I136" s="96"/>
      <c r="J136" s="98"/>
      <c r="K136" s="98"/>
      <c r="L136" s="96"/>
      <c r="M136" s="94" t="e">
        <f t="shared" si="26"/>
        <v>#DIV/0!</v>
      </c>
    </row>
    <row r="137" spans="1:13" s="3" customFormat="1" ht="12.75">
      <c r="A137" s="176"/>
      <c r="B137" s="354"/>
      <c r="C137" s="199" t="s">
        <v>65</v>
      </c>
      <c r="D137" s="114">
        <v>323</v>
      </c>
      <c r="E137" s="115" t="s">
        <v>46</v>
      </c>
      <c r="F137" s="95">
        <f>SUM(F138:F141)</f>
        <v>0</v>
      </c>
      <c r="G137" s="95">
        <f>SUM(G138:G141)</f>
        <v>0</v>
      </c>
      <c r="H137" s="95">
        <f>SUM(H138:H141)</f>
        <v>0</v>
      </c>
      <c r="I137" s="95">
        <f>SUM(I138:I141)</f>
        <v>0</v>
      </c>
      <c r="J137" s="94" t="e">
        <f>SUM(#REF!)</f>
        <v>#REF!</v>
      </c>
      <c r="K137" s="94" t="e">
        <f>SUM(#REF!)</f>
        <v>#REF!</v>
      </c>
      <c r="L137" s="95">
        <f>SUM(L138:L141)</f>
        <v>0</v>
      </c>
      <c r="M137" s="94" t="e">
        <f t="shared" si="26"/>
        <v>#DIV/0!</v>
      </c>
    </row>
    <row r="138" spans="1:13" s="4" customFormat="1" ht="12.75">
      <c r="A138" s="178"/>
      <c r="B138" s="130"/>
      <c r="C138" s="200" t="s">
        <v>65</v>
      </c>
      <c r="D138" s="130">
        <v>3231</v>
      </c>
      <c r="E138" s="131" t="s">
        <v>328</v>
      </c>
      <c r="F138" s="96"/>
      <c r="G138" s="96"/>
      <c r="H138" s="96"/>
      <c r="I138" s="96"/>
      <c r="J138" s="98"/>
      <c r="K138" s="98"/>
      <c r="L138" s="96"/>
      <c r="M138" s="94" t="e">
        <f t="shared" si="26"/>
        <v>#DIV/0!</v>
      </c>
    </row>
    <row r="139" spans="1:13" s="373" customFormat="1" ht="12.75">
      <c r="A139" s="370"/>
      <c r="B139" s="371"/>
      <c r="C139" s="200" t="s">
        <v>65</v>
      </c>
      <c r="D139" s="130">
        <v>3233</v>
      </c>
      <c r="E139" s="131" t="s">
        <v>317</v>
      </c>
      <c r="F139" s="372"/>
      <c r="G139" s="372"/>
      <c r="H139" s="372"/>
      <c r="I139" s="372"/>
      <c r="J139" s="344"/>
      <c r="K139" s="344"/>
      <c r="L139" s="372"/>
      <c r="M139" s="417" t="e">
        <f t="shared" si="26"/>
        <v>#DIV/0!</v>
      </c>
    </row>
    <row r="140" spans="1:13" s="4" customFormat="1" ht="12.75">
      <c r="A140" s="178"/>
      <c r="B140" s="130"/>
      <c r="C140" s="200" t="s">
        <v>65</v>
      </c>
      <c r="D140" s="130">
        <v>3237</v>
      </c>
      <c r="E140" s="131" t="s">
        <v>341</v>
      </c>
      <c r="F140" s="96"/>
      <c r="G140" s="96"/>
      <c r="H140" s="96"/>
      <c r="I140" s="96"/>
      <c r="J140" s="98"/>
      <c r="K140" s="98"/>
      <c r="L140" s="96"/>
      <c r="M140" s="94" t="e">
        <f t="shared" si="26"/>
        <v>#DIV/0!</v>
      </c>
    </row>
    <row r="141" spans="1:13" s="4" customFormat="1" ht="12.75">
      <c r="A141" s="178"/>
      <c r="B141" s="130"/>
      <c r="C141" s="200" t="s">
        <v>65</v>
      </c>
      <c r="D141" s="130">
        <v>3238</v>
      </c>
      <c r="E141" s="131" t="s">
        <v>351</v>
      </c>
      <c r="F141" s="96"/>
      <c r="G141" s="96"/>
      <c r="H141" s="96"/>
      <c r="I141" s="96"/>
      <c r="J141" s="98"/>
      <c r="K141" s="98"/>
      <c r="L141" s="96"/>
      <c r="M141" s="94" t="e">
        <f t="shared" si="26"/>
        <v>#DIV/0!</v>
      </c>
    </row>
    <row r="142" spans="1:13" s="3" customFormat="1" ht="12.75">
      <c r="A142" s="176"/>
      <c r="B142" s="354"/>
      <c r="C142" s="199" t="s">
        <v>65</v>
      </c>
      <c r="D142" s="114">
        <v>329</v>
      </c>
      <c r="E142" s="115" t="s">
        <v>8</v>
      </c>
      <c r="F142" s="95">
        <f>SUM(F143)</f>
        <v>0</v>
      </c>
      <c r="G142" s="95">
        <f>SUM(G143)</f>
        <v>0</v>
      </c>
      <c r="H142" s="95">
        <f>SUM(H143)</f>
        <v>0</v>
      </c>
      <c r="I142" s="95">
        <f>SUM(I143)</f>
        <v>0</v>
      </c>
      <c r="J142" s="94" t="e">
        <f>SUM(#REF!)</f>
        <v>#REF!</v>
      </c>
      <c r="K142" s="94" t="e">
        <f>SUM(#REF!)</f>
        <v>#REF!</v>
      </c>
      <c r="L142" s="95">
        <f>SUM(L143)</f>
        <v>0</v>
      </c>
      <c r="M142" s="94" t="e">
        <f t="shared" si="26"/>
        <v>#DIV/0!</v>
      </c>
    </row>
    <row r="143" spans="1:13" s="373" customFormat="1" ht="12.75">
      <c r="A143" s="176"/>
      <c r="B143" s="354"/>
      <c r="C143" s="200" t="s">
        <v>65</v>
      </c>
      <c r="D143" s="130">
        <v>3291</v>
      </c>
      <c r="E143" s="131" t="s">
        <v>318</v>
      </c>
      <c r="F143" s="96"/>
      <c r="G143" s="96"/>
      <c r="H143" s="96"/>
      <c r="I143" s="96"/>
      <c r="J143" s="98"/>
      <c r="K143" s="98"/>
      <c r="L143" s="96"/>
      <c r="M143" s="94" t="e">
        <f t="shared" si="26"/>
        <v>#DIV/0!</v>
      </c>
    </row>
    <row r="144" spans="1:13" ht="12.75">
      <c r="A144" s="172" t="s">
        <v>136</v>
      </c>
      <c r="B144" s="349" t="s">
        <v>493</v>
      </c>
      <c r="C144" s="201" t="s">
        <v>62</v>
      </c>
      <c r="D144" s="202" t="s">
        <v>253</v>
      </c>
      <c r="E144" s="174" t="s">
        <v>24</v>
      </c>
      <c r="F144" s="175">
        <f>SUM(F147)</f>
        <v>233600</v>
      </c>
      <c r="G144" s="175">
        <f>SUM(G147)</f>
        <v>233600</v>
      </c>
      <c r="H144" s="175">
        <f>SUM(H147)</f>
        <v>97938.92</v>
      </c>
      <c r="I144" s="175">
        <f>SUM(I147)</f>
        <v>0</v>
      </c>
      <c r="J144" s="175">
        <v>395750</v>
      </c>
      <c r="K144" s="175">
        <v>295200</v>
      </c>
      <c r="L144" s="175">
        <f>SUM(L147)</f>
        <v>0</v>
      </c>
      <c r="M144" s="280">
        <f>+H144/G144*100</f>
        <v>41.925907534246576</v>
      </c>
    </row>
    <row r="145" spans="1:13" s="443" customFormat="1" ht="12.75">
      <c r="A145" s="429"/>
      <c r="B145" s="430">
        <v>11</v>
      </c>
      <c r="C145" s="435"/>
      <c r="D145" s="431"/>
      <c r="E145" s="431" t="s">
        <v>622</v>
      </c>
      <c r="F145" s="433">
        <v>183600</v>
      </c>
      <c r="G145" s="433">
        <v>183600</v>
      </c>
      <c r="H145" s="433">
        <v>81139.56</v>
      </c>
      <c r="I145" s="433"/>
      <c r="J145" s="433"/>
      <c r="K145" s="433"/>
      <c r="L145" s="433"/>
      <c r="M145" s="434"/>
    </row>
    <row r="146" spans="1:13" s="443" customFormat="1" ht="12.75">
      <c r="A146" s="429"/>
      <c r="B146" s="430">
        <v>434</v>
      </c>
      <c r="C146" s="435"/>
      <c r="D146" s="431"/>
      <c r="E146" s="431" t="s">
        <v>626</v>
      </c>
      <c r="F146" s="433">
        <v>50000</v>
      </c>
      <c r="G146" s="433">
        <v>50000</v>
      </c>
      <c r="H146" s="433">
        <v>16798.99</v>
      </c>
      <c r="I146" s="433"/>
      <c r="J146" s="433"/>
      <c r="K146" s="433"/>
      <c r="L146" s="433"/>
      <c r="M146" s="434"/>
    </row>
    <row r="147" spans="1:13" s="2" customFormat="1" ht="12.75">
      <c r="A147" s="176"/>
      <c r="B147" s="130"/>
      <c r="C147" s="176" t="s">
        <v>62</v>
      </c>
      <c r="D147" s="114">
        <v>3</v>
      </c>
      <c r="E147" s="115" t="s">
        <v>3</v>
      </c>
      <c r="F147" s="95">
        <f>SUM(F148)</f>
        <v>233600</v>
      </c>
      <c r="G147" s="95">
        <f>SUM(G148)</f>
        <v>233600</v>
      </c>
      <c r="H147" s="95">
        <f>SUM(H148)</f>
        <v>97938.92</v>
      </c>
      <c r="I147" s="95">
        <f>SUM(I148)</f>
        <v>0</v>
      </c>
      <c r="J147" s="93">
        <v>395750</v>
      </c>
      <c r="K147" s="93">
        <v>295200</v>
      </c>
      <c r="L147" s="95">
        <f>SUM(L148)</f>
        <v>0</v>
      </c>
      <c r="M147" s="94">
        <f>+H147/G147*100</f>
        <v>41.925907534246576</v>
      </c>
    </row>
    <row r="148" spans="1:13" s="2" customFormat="1" ht="12.75">
      <c r="A148" s="176"/>
      <c r="B148" s="354"/>
      <c r="C148" s="176" t="s">
        <v>62</v>
      </c>
      <c r="D148" s="114">
        <v>32</v>
      </c>
      <c r="E148" s="115" t="s">
        <v>4</v>
      </c>
      <c r="F148" s="95">
        <f>SUM(F149,F153,F157)</f>
        <v>233600</v>
      </c>
      <c r="G148" s="95">
        <f>SUM(G149,G153,G157)</f>
        <v>233600</v>
      </c>
      <c r="H148" s="95">
        <f>SUM(H149,H153,H157)</f>
        <v>97938.92</v>
      </c>
      <c r="I148" s="95">
        <f>SUM(I149,I153,I157)</f>
        <v>0</v>
      </c>
      <c r="J148" s="92" t="e">
        <f>SUM(J149,J153)</f>
        <v>#REF!</v>
      </c>
      <c r="K148" s="92" t="e">
        <f>SUM(K149,K153)</f>
        <v>#REF!</v>
      </c>
      <c r="L148" s="95">
        <f>SUM(L149,L153,L157)</f>
        <v>0</v>
      </c>
      <c r="M148" s="94">
        <f aca="true" t="shared" si="27" ref="M148:M158">+H148/G148*100</f>
        <v>41.925907534246576</v>
      </c>
    </row>
    <row r="149" spans="1:13" s="2" customFormat="1" ht="12.75">
      <c r="A149" s="176"/>
      <c r="B149" s="354"/>
      <c r="C149" s="176" t="s">
        <v>62</v>
      </c>
      <c r="D149" s="114">
        <v>322</v>
      </c>
      <c r="E149" s="115" t="s">
        <v>50</v>
      </c>
      <c r="F149" s="94">
        <f>SUM(F150:F152)</f>
        <v>100000</v>
      </c>
      <c r="G149" s="94">
        <f>SUM(G150:G152)</f>
        <v>100000</v>
      </c>
      <c r="H149" s="94">
        <f>SUM(H150:H152)</f>
        <v>29512.92</v>
      </c>
      <c r="I149" s="94">
        <f>SUM(I150:I152)</f>
        <v>0</v>
      </c>
      <c r="J149" s="94" t="e">
        <f>SUM(#REF!,#REF!)</f>
        <v>#REF!</v>
      </c>
      <c r="K149" s="94" t="e">
        <f>SUM(#REF!,#REF!)</f>
        <v>#REF!</v>
      </c>
      <c r="L149" s="94">
        <f>SUM(L150:L151)</f>
        <v>0</v>
      </c>
      <c r="M149" s="94">
        <f t="shared" si="27"/>
        <v>29.512919999999998</v>
      </c>
    </row>
    <row r="150" spans="1:13" s="4" customFormat="1" ht="12.75">
      <c r="A150" s="178"/>
      <c r="B150" s="130"/>
      <c r="C150" s="178" t="s">
        <v>62</v>
      </c>
      <c r="D150" s="130">
        <v>3223</v>
      </c>
      <c r="E150" s="131" t="s">
        <v>326</v>
      </c>
      <c r="F150" s="96">
        <v>50000</v>
      </c>
      <c r="G150" s="96">
        <v>50000</v>
      </c>
      <c r="H150" s="96">
        <v>16799</v>
      </c>
      <c r="I150" s="96"/>
      <c r="J150" s="98"/>
      <c r="K150" s="98"/>
      <c r="L150" s="96"/>
      <c r="M150" s="94">
        <f t="shared" si="27"/>
        <v>33.598</v>
      </c>
    </row>
    <row r="151" spans="1:13" s="4" customFormat="1" ht="12.75">
      <c r="A151" s="178"/>
      <c r="B151" s="130"/>
      <c r="C151" s="178" t="s">
        <v>62</v>
      </c>
      <c r="D151" s="130">
        <v>3224</v>
      </c>
      <c r="E151" s="131" t="s">
        <v>327</v>
      </c>
      <c r="F151" s="96">
        <v>30000</v>
      </c>
      <c r="G151" s="96">
        <v>30000</v>
      </c>
      <c r="H151" s="96">
        <v>12643.92</v>
      </c>
      <c r="I151" s="96"/>
      <c r="J151" s="98"/>
      <c r="K151" s="98"/>
      <c r="L151" s="96"/>
      <c r="M151" s="94">
        <f t="shared" si="27"/>
        <v>42.1464</v>
      </c>
    </row>
    <row r="152" spans="1:13" s="4" customFormat="1" ht="12.75">
      <c r="A152" s="178"/>
      <c r="B152" s="130"/>
      <c r="C152" s="178" t="s">
        <v>62</v>
      </c>
      <c r="D152" s="130">
        <v>3225</v>
      </c>
      <c r="E152" s="131" t="s">
        <v>554</v>
      </c>
      <c r="F152" s="96">
        <v>20000</v>
      </c>
      <c r="G152" s="96">
        <v>20000</v>
      </c>
      <c r="H152" s="96">
        <v>70</v>
      </c>
      <c r="I152" s="96"/>
      <c r="J152" s="98"/>
      <c r="K152" s="98"/>
      <c r="L152" s="96"/>
      <c r="M152" s="94">
        <f t="shared" si="27"/>
        <v>0.35000000000000003</v>
      </c>
    </row>
    <row r="153" spans="1:13" s="3" customFormat="1" ht="12.75">
      <c r="A153" s="176"/>
      <c r="B153" s="354"/>
      <c r="C153" s="176" t="s">
        <v>62</v>
      </c>
      <c r="D153" s="114">
        <v>323</v>
      </c>
      <c r="E153" s="115" t="s">
        <v>46</v>
      </c>
      <c r="F153" s="95">
        <f>SUM(F154:F156)</f>
        <v>118600</v>
      </c>
      <c r="G153" s="95">
        <f>SUM(G154:G156)</f>
        <v>118600</v>
      </c>
      <c r="H153" s="95">
        <f>SUM(H154:H156)</f>
        <v>50467</v>
      </c>
      <c r="I153" s="95">
        <f>SUM(I154:I156)</f>
        <v>0</v>
      </c>
      <c r="J153" s="94" t="e">
        <f>SUM(#REF!)</f>
        <v>#REF!</v>
      </c>
      <c r="K153" s="94" t="e">
        <f>SUM(#REF!)</f>
        <v>#REF!</v>
      </c>
      <c r="L153" s="95">
        <f>SUM(L154:L156)</f>
        <v>0</v>
      </c>
      <c r="M153" s="94">
        <f t="shared" si="27"/>
        <v>42.55227655986509</v>
      </c>
    </row>
    <row r="154" spans="1:13" s="4" customFormat="1" ht="12.75">
      <c r="A154" s="178"/>
      <c r="B154" s="130"/>
      <c r="C154" s="178" t="s">
        <v>62</v>
      </c>
      <c r="D154" s="130">
        <v>3232</v>
      </c>
      <c r="E154" s="131" t="s">
        <v>352</v>
      </c>
      <c r="F154" s="96">
        <v>53600</v>
      </c>
      <c r="G154" s="96">
        <v>53600</v>
      </c>
      <c r="H154" s="96">
        <v>20484</v>
      </c>
      <c r="I154" s="96"/>
      <c r="J154" s="98"/>
      <c r="K154" s="98"/>
      <c r="L154" s="96"/>
      <c r="M154" s="94">
        <f t="shared" si="27"/>
        <v>38.21641791044776</v>
      </c>
    </row>
    <row r="155" spans="1:13" s="4" customFormat="1" ht="12.75">
      <c r="A155" s="178"/>
      <c r="B155" s="130"/>
      <c r="C155" s="178" t="s">
        <v>62</v>
      </c>
      <c r="D155" s="130">
        <v>3234</v>
      </c>
      <c r="E155" s="131" t="s">
        <v>339</v>
      </c>
      <c r="F155" s="96">
        <v>60000</v>
      </c>
      <c r="G155" s="96">
        <v>60000</v>
      </c>
      <c r="H155" s="96">
        <v>28733</v>
      </c>
      <c r="I155" s="96"/>
      <c r="J155" s="98"/>
      <c r="K155" s="98"/>
      <c r="L155" s="96"/>
      <c r="M155" s="94">
        <f t="shared" si="27"/>
        <v>47.888333333333335</v>
      </c>
    </row>
    <row r="156" spans="1:13" s="4" customFormat="1" ht="12.75">
      <c r="A156" s="178"/>
      <c r="B156" s="130"/>
      <c r="C156" s="178" t="s">
        <v>62</v>
      </c>
      <c r="D156" s="130">
        <v>3237</v>
      </c>
      <c r="E156" s="131" t="s">
        <v>341</v>
      </c>
      <c r="F156" s="96">
        <v>5000</v>
      </c>
      <c r="G156" s="96">
        <v>5000</v>
      </c>
      <c r="H156" s="96">
        <v>1250</v>
      </c>
      <c r="I156" s="96"/>
      <c r="J156" s="98"/>
      <c r="K156" s="98"/>
      <c r="L156" s="96"/>
      <c r="M156" s="94">
        <f t="shared" si="27"/>
        <v>25</v>
      </c>
    </row>
    <row r="157" spans="1:13" s="2" customFormat="1" ht="12.75">
      <c r="A157" s="176"/>
      <c r="B157" s="114"/>
      <c r="C157" s="176" t="s">
        <v>62</v>
      </c>
      <c r="D157" s="114">
        <v>329</v>
      </c>
      <c r="E157" s="115" t="s">
        <v>8</v>
      </c>
      <c r="F157" s="95">
        <f>SUM(F158)</f>
        <v>15000</v>
      </c>
      <c r="G157" s="95">
        <f>SUM(G158)</f>
        <v>15000</v>
      </c>
      <c r="H157" s="95">
        <f>SUM(H158)</f>
        <v>17959</v>
      </c>
      <c r="I157" s="95">
        <f>SUM(I158)</f>
        <v>0</v>
      </c>
      <c r="J157" s="94"/>
      <c r="K157" s="94"/>
      <c r="L157" s="95">
        <f>SUM(L158)</f>
        <v>0</v>
      </c>
      <c r="M157" s="94">
        <f t="shared" si="27"/>
        <v>119.72666666666667</v>
      </c>
    </row>
    <row r="158" spans="1:13" s="4" customFormat="1" ht="12.75">
      <c r="A158" s="178"/>
      <c r="B158" s="130"/>
      <c r="C158" s="178" t="s">
        <v>62</v>
      </c>
      <c r="D158" s="130">
        <v>3292</v>
      </c>
      <c r="E158" s="131" t="s">
        <v>433</v>
      </c>
      <c r="F158" s="96">
        <v>15000</v>
      </c>
      <c r="G158" s="96">
        <v>15000</v>
      </c>
      <c r="H158" s="96">
        <v>17959</v>
      </c>
      <c r="I158" s="96"/>
      <c r="J158" s="98"/>
      <c r="K158" s="98"/>
      <c r="L158" s="96"/>
      <c r="M158" s="94">
        <f t="shared" si="27"/>
        <v>119.72666666666667</v>
      </c>
    </row>
    <row r="159" spans="1:13" ht="12.75">
      <c r="A159" s="172" t="s">
        <v>137</v>
      </c>
      <c r="B159" s="349" t="s">
        <v>494</v>
      </c>
      <c r="C159" s="201" t="s">
        <v>62</v>
      </c>
      <c r="D159" s="202" t="s">
        <v>254</v>
      </c>
      <c r="E159" s="174"/>
      <c r="F159" s="175">
        <f>SUM(F161)</f>
        <v>10000</v>
      </c>
      <c r="G159" s="175">
        <f>SUM(G161)</f>
        <v>10000</v>
      </c>
      <c r="H159" s="175">
        <f>SUM(H161)</f>
        <v>9039</v>
      </c>
      <c r="I159" s="175">
        <f>SUM(I161)</f>
        <v>0</v>
      </c>
      <c r="J159" s="175">
        <v>330750</v>
      </c>
      <c r="K159" s="175">
        <v>180000</v>
      </c>
      <c r="L159" s="175">
        <f>SUM(L161)</f>
        <v>0</v>
      </c>
      <c r="M159" s="280">
        <f aca="true" t="shared" si="28" ref="M159:M167">+H159/G159*100</f>
        <v>90.39</v>
      </c>
    </row>
    <row r="160" spans="1:13" s="443" customFormat="1" ht="12.75">
      <c r="A160" s="429"/>
      <c r="B160" s="430">
        <v>11</v>
      </c>
      <c r="C160" s="435"/>
      <c r="D160" s="431"/>
      <c r="E160" s="431" t="s">
        <v>622</v>
      </c>
      <c r="F160" s="433">
        <v>10000</v>
      </c>
      <c r="G160" s="433">
        <v>10000</v>
      </c>
      <c r="H160" s="433">
        <v>9038.75</v>
      </c>
      <c r="I160" s="433"/>
      <c r="J160" s="433"/>
      <c r="K160" s="433"/>
      <c r="L160" s="433"/>
      <c r="M160" s="434"/>
    </row>
    <row r="161" spans="1:13" s="2" customFormat="1" ht="12.75">
      <c r="A161" s="176"/>
      <c r="B161" s="130"/>
      <c r="C161" s="176" t="s">
        <v>62</v>
      </c>
      <c r="D161" s="114">
        <v>3</v>
      </c>
      <c r="E161" s="115" t="s">
        <v>3</v>
      </c>
      <c r="F161" s="95">
        <f aca="true" t="shared" si="29" ref="F161:I162">SUM(F162)</f>
        <v>10000</v>
      </c>
      <c r="G161" s="95">
        <f t="shared" si="29"/>
        <v>10000</v>
      </c>
      <c r="H161" s="95">
        <f t="shared" si="29"/>
        <v>9039</v>
      </c>
      <c r="I161" s="95">
        <f t="shared" si="29"/>
        <v>0</v>
      </c>
      <c r="J161" s="93">
        <v>330750</v>
      </c>
      <c r="K161" s="93">
        <v>180000</v>
      </c>
      <c r="L161" s="95">
        <f>SUM(L162)</f>
        <v>0</v>
      </c>
      <c r="M161" s="94">
        <f t="shared" si="28"/>
        <v>90.39</v>
      </c>
    </row>
    <row r="162" spans="1:13" s="2" customFormat="1" ht="12.75">
      <c r="A162" s="176"/>
      <c r="B162" s="130"/>
      <c r="C162" s="176" t="s">
        <v>62</v>
      </c>
      <c r="D162" s="114">
        <v>38</v>
      </c>
      <c r="E162" s="115" t="s">
        <v>5</v>
      </c>
      <c r="F162" s="95">
        <f t="shared" si="29"/>
        <v>10000</v>
      </c>
      <c r="G162" s="95">
        <f t="shared" si="29"/>
        <v>10000</v>
      </c>
      <c r="H162" s="95">
        <f t="shared" si="29"/>
        <v>9039</v>
      </c>
      <c r="I162" s="95">
        <f t="shared" si="29"/>
        <v>0</v>
      </c>
      <c r="J162" s="93">
        <v>330750</v>
      </c>
      <c r="K162" s="93">
        <v>180000</v>
      </c>
      <c r="L162" s="95">
        <f>SUM(L163)</f>
        <v>0</v>
      </c>
      <c r="M162" s="94">
        <f t="shared" si="28"/>
        <v>90.39</v>
      </c>
    </row>
    <row r="163" spans="1:13" s="2" customFormat="1" ht="12.75">
      <c r="A163" s="176"/>
      <c r="B163" s="354"/>
      <c r="C163" s="176" t="s">
        <v>62</v>
      </c>
      <c r="D163" s="114">
        <v>385</v>
      </c>
      <c r="E163" s="115" t="s">
        <v>51</v>
      </c>
      <c r="F163" s="95">
        <f>SUM(F164)</f>
        <v>10000</v>
      </c>
      <c r="G163" s="95">
        <f>SUM(G164)</f>
        <v>10000</v>
      </c>
      <c r="H163" s="95">
        <f>SUM(H164)</f>
        <v>9039</v>
      </c>
      <c r="I163" s="95">
        <f>SUM(I164)</f>
        <v>0</v>
      </c>
      <c r="J163" s="94" t="e">
        <f>SUM(#REF!)</f>
        <v>#REF!</v>
      </c>
      <c r="K163" s="94" t="e">
        <f>SUM(#REF!)</f>
        <v>#REF!</v>
      </c>
      <c r="L163" s="95">
        <f>SUM(L164)</f>
        <v>0</v>
      </c>
      <c r="M163" s="94">
        <f t="shared" si="28"/>
        <v>90.39</v>
      </c>
    </row>
    <row r="164" spans="1:13" s="4" customFormat="1" ht="12.75">
      <c r="A164" s="178"/>
      <c r="B164" s="130"/>
      <c r="C164" s="178" t="s">
        <v>62</v>
      </c>
      <c r="D164" s="130">
        <v>3851</v>
      </c>
      <c r="E164" s="131" t="s">
        <v>353</v>
      </c>
      <c r="F164" s="96">
        <v>10000</v>
      </c>
      <c r="G164" s="96">
        <v>10000</v>
      </c>
      <c r="H164" s="96">
        <v>9039</v>
      </c>
      <c r="I164" s="96"/>
      <c r="J164" s="98"/>
      <c r="K164" s="98"/>
      <c r="L164" s="96"/>
      <c r="M164" s="94">
        <f t="shared" si="28"/>
        <v>90.39</v>
      </c>
    </row>
    <row r="165" spans="1:13" ht="22.5">
      <c r="A165" s="172" t="s">
        <v>138</v>
      </c>
      <c r="B165" s="349" t="s">
        <v>495</v>
      </c>
      <c r="C165" s="201" t="s">
        <v>62</v>
      </c>
      <c r="D165" s="180" t="s">
        <v>256</v>
      </c>
      <c r="E165" s="202" t="s">
        <v>255</v>
      </c>
      <c r="F165" s="175">
        <f>SUM(F167)</f>
        <v>60000</v>
      </c>
      <c r="G165" s="175">
        <f>SUM(G167)</f>
        <v>60000</v>
      </c>
      <c r="H165" s="175">
        <f>SUM(H167)</f>
        <v>2616</v>
      </c>
      <c r="I165" s="175">
        <f>SUM(I167)</f>
        <v>0</v>
      </c>
      <c r="J165" s="175">
        <v>52500</v>
      </c>
      <c r="K165" s="175">
        <v>158400</v>
      </c>
      <c r="L165" s="175">
        <f>SUM(L167)</f>
        <v>0</v>
      </c>
      <c r="M165" s="280">
        <f t="shared" si="28"/>
        <v>4.36</v>
      </c>
    </row>
    <row r="166" spans="1:13" s="443" customFormat="1" ht="12.75">
      <c r="A166" s="429"/>
      <c r="B166" s="430">
        <v>11</v>
      </c>
      <c r="C166" s="435"/>
      <c r="D166" s="444"/>
      <c r="E166" s="431" t="s">
        <v>622</v>
      </c>
      <c r="F166" s="433">
        <v>60000</v>
      </c>
      <c r="G166" s="433">
        <v>60000</v>
      </c>
      <c r="H166" s="433">
        <v>2616</v>
      </c>
      <c r="I166" s="433"/>
      <c r="J166" s="433"/>
      <c r="K166" s="433"/>
      <c r="L166" s="433"/>
      <c r="M166" s="434"/>
    </row>
    <row r="167" spans="1:13" s="2" customFormat="1" ht="12.75">
      <c r="A167" s="176"/>
      <c r="B167" s="354"/>
      <c r="C167" s="176" t="s">
        <v>62</v>
      </c>
      <c r="D167" s="114">
        <v>4</v>
      </c>
      <c r="E167" s="115" t="s">
        <v>11</v>
      </c>
      <c r="F167" s="95">
        <f>SUM(F168)</f>
        <v>60000</v>
      </c>
      <c r="G167" s="95">
        <f>SUM(G168)</f>
        <v>60000</v>
      </c>
      <c r="H167" s="95">
        <f>SUM(H168)</f>
        <v>2616</v>
      </c>
      <c r="I167" s="95">
        <f>SUM(I168)</f>
        <v>0</v>
      </c>
      <c r="J167" s="93">
        <v>52500</v>
      </c>
      <c r="K167" s="93">
        <v>158400</v>
      </c>
      <c r="L167" s="95">
        <f>SUM(L168)</f>
        <v>0</v>
      </c>
      <c r="M167" s="94">
        <f t="shared" si="28"/>
        <v>4.36</v>
      </c>
    </row>
    <row r="168" spans="1:13" s="2" customFormat="1" ht="22.5">
      <c r="A168" s="176"/>
      <c r="B168" s="130"/>
      <c r="C168" s="176" t="s">
        <v>62</v>
      </c>
      <c r="D168" s="114">
        <v>42</v>
      </c>
      <c r="E168" s="115" t="s">
        <v>12</v>
      </c>
      <c r="F168" s="95">
        <f>SUM(F169,F174)</f>
        <v>60000</v>
      </c>
      <c r="G168" s="95">
        <f>SUM(G169,G174)</f>
        <v>60000</v>
      </c>
      <c r="H168" s="95">
        <f>SUM(H169,H174)</f>
        <v>2616</v>
      </c>
      <c r="I168" s="95">
        <f>SUM(I169,I174)</f>
        <v>0</v>
      </c>
      <c r="J168" s="93">
        <v>52500</v>
      </c>
      <c r="K168" s="93">
        <v>158400</v>
      </c>
      <c r="L168" s="95">
        <f>SUM(L169,L174)</f>
        <v>0</v>
      </c>
      <c r="M168" s="94">
        <f aca="true" t="shared" si="30" ref="M168:M175">+H168/G168*100</f>
        <v>4.36</v>
      </c>
    </row>
    <row r="169" spans="1:13" s="2" customFormat="1" ht="12.75">
      <c r="A169" s="176"/>
      <c r="B169" s="354"/>
      <c r="C169" s="176" t="s">
        <v>62</v>
      </c>
      <c r="D169" s="114">
        <v>422</v>
      </c>
      <c r="E169" s="115" t="s">
        <v>44</v>
      </c>
      <c r="F169" s="95">
        <f>SUM(F170:F172)</f>
        <v>40000</v>
      </c>
      <c r="G169" s="95">
        <f>SUM(G170:G172)</f>
        <v>40000</v>
      </c>
      <c r="H169" s="95">
        <f>SUM(H170:H172)</f>
        <v>2616</v>
      </c>
      <c r="I169" s="95">
        <f>SUM(I170:I172)</f>
        <v>0</v>
      </c>
      <c r="J169" s="94" t="e">
        <f>SUM(#REF!)</f>
        <v>#REF!</v>
      </c>
      <c r="K169" s="94" t="e">
        <f>SUM(#REF!)</f>
        <v>#REF!</v>
      </c>
      <c r="L169" s="95">
        <f>SUM(L170:L172)</f>
        <v>0</v>
      </c>
      <c r="M169" s="94">
        <f t="shared" si="30"/>
        <v>6.54</v>
      </c>
    </row>
    <row r="170" spans="1:13" s="4" customFormat="1" ht="12.75">
      <c r="A170" s="178"/>
      <c r="B170" s="130"/>
      <c r="C170" s="178" t="s">
        <v>62</v>
      </c>
      <c r="D170" s="130">
        <v>4221</v>
      </c>
      <c r="E170" s="131" t="s">
        <v>354</v>
      </c>
      <c r="F170" s="96">
        <v>15000</v>
      </c>
      <c r="G170" s="96">
        <v>15000</v>
      </c>
      <c r="H170" s="96">
        <v>549</v>
      </c>
      <c r="I170" s="96"/>
      <c r="J170" s="98"/>
      <c r="K170" s="98"/>
      <c r="L170" s="96"/>
      <c r="M170" s="94">
        <f t="shared" si="30"/>
        <v>3.66</v>
      </c>
    </row>
    <row r="171" spans="1:13" s="4" customFormat="1" ht="12.75">
      <c r="A171" s="178"/>
      <c r="B171" s="130"/>
      <c r="C171" s="178" t="s">
        <v>62</v>
      </c>
      <c r="D171" s="130">
        <v>4223</v>
      </c>
      <c r="E171" s="131" t="s">
        <v>434</v>
      </c>
      <c r="F171" s="96">
        <v>10000</v>
      </c>
      <c r="G171" s="96">
        <v>10000</v>
      </c>
      <c r="H171" s="96">
        <v>2067</v>
      </c>
      <c r="I171" s="96"/>
      <c r="J171" s="98"/>
      <c r="K171" s="98"/>
      <c r="L171" s="96"/>
      <c r="M171" s="94">
        <f t="shared" si="30"/>
        <v>20.669999999999998</v>
      </c>
    </row>
    <row r="172" spans="1:13" s="4" customFormat="1" ht="12.75">
      <c r="A172" s="178"/>
      <c r="B172" s="130"/>
      <c r="C172" s="178" t="s">
        <v>62</v>
      </c>
      <c r="D172" s="130">
        <v>4227</v>
      </c>
      <c r="E172" s="131" t="s">
        <v>435</v>
      </c>
      <c r="F172" s="96">
        <v>15000</v>
      </c>
      <c r="G172" s="96">
        <v>15000</v>
      </c>
      <c r="H172" s="96"/>
      <c r="I172" s="96"/>
      <c r="J172" s="98"/>
      <c r="K172" s="98"/>
      <c r="L172" s="96"/>
      <c r="M172" s="94">
        <f t="shared" si="30"/>
        <v>0</v>
      </c>
    </row>
    <row r="173" spans="1:13" s="2" customFormat="1" ht="12.75">
      <c r="A173" s="176"/>
      <c r="B173" s="130"/>
      <c r="C173" s="176" t="s">
        <v>62</v>
      </c>
      <c r="D173" s="114">
        <v>423</v>
      </c>
      <c r="E173" s="115" t="s">
        <v>314</v>
      </c>
      <c r="F173" s="95"/>
      <c r="G173" s="95"/>
      <c r="H173" s="95"/>
      <c r="I173" s="95"/>
      <c r="J173" s="94"/>
      <c r="K173" s="94"/>
      <c r="L173" s="95"/>
      <c r="M173" s="94" t="e">
        <f t="shared" si="30"/>
        <v>#DIV/0!</v>
      </c>
    </row>
    <row r="174" spans="1:13" s="3" customFormat="1" ht="12.75">
      <c r="A174" s="176"/>
      <c r="B174" s="354"/>
      <c r="C174" s="176" t="s">
        <v>62</v>
      </c>
      <c r="D174" s="114">
        <v>426</v>
      </c>
      <c r="E174" s="115" t="s">
        <v>52</v>
      </c>
      <c r="F174" s="95">
        <f>SUM(F175)</f>
        <v>20000</v>
      </c>
      <c r="G174" s="95">
        <f>SUM(G175)</f>
        <v>20000</v>
      </c>
      <c r="H174" s="95">
        <f>SUM(H175)</f>
        <v>0</v>
      </c>
      <c r="I174" s="95">
        <f>SUM(I175)</f>
        <v>0</v>
      </c>
      <c r="J174" s="94" t="e">
        <f>SUM(#REF!)</f>
        <v>#REF!</v>
      </c>
      <c r="K174" s="94" t="e">
        <f>SUM(#REF!)</f>
        <v>#REF!</v>
      </c>
      <c r="L174" s="95">
        <f>SUM(L175)</f>
        <v>0</v>
      </c>
      <c r="M174" s="94">
        <f t="shared" si="30"/>
        <v>0</v>
      </c>
    </row>
    <row r="175" spans="1:13" s="4" customFormat="1" ht="12.75">
      <c r="A175" s="178"/>
      <c r="B175" s="130"/>
      <c r="C175" s="178" t="s">
        <v>62</v>
      </c>
      <c r="D175" s="130">
        <v>4262</v>
      </c>
      <c r="E175" s="131" t="s">
        <v>355</v>
      </c>
      <c r="F175" s="96">
        <v>20000</v>
      </c>
      <c r="G175" s="96">
        <v>20000</v>
      </c>
      <c r="H175" s="96"/>
      <c r="I175" s="96"/>
      <c r="J175" s="98"/>
      <c r="K175" s="98"/>
      <c r="L175" s="96"/>
      <c r="M175" s="94">
        <f t="shared" si="30"/>
        <v>0</v>
      </c>
    </row>
    <row r="176" spans="1:13" s="3" customFormat="1" ht="12.75" customHeight="1">
      <c r="A176" s="426" t="s">
        <v>139</v>
      </c>
      <c r="B176" s="195">
        <v>52</v>
      </c>
      <c r="C176" s="426" t="s">
        <v>313</v>
      </c>
      <c r="D176" s="180" t="s">
        <v>249</v>
      </c>
      <c r="E176" s="181" t="s">
        <v>304</v>
      </c>
      <c r="F176" s="182">
        <f aca="true" t="shared" si="31" ref="F176:L176">SUM(F178)</f>
        <v>120000</v>
      </c>
      <c r="G176" s="182">
        <f t="shared" si="31"/>
        <v>120000</v>
      </c>
      <c r="H176" s="182">
        <f t="shared" si="31"/>
        <v>55000</v>
      </c>
      <c r="I176" s="182">
        <f t="shared" si="31"/>
        <v>0</v>
      </c>
      <c r="J176" s="182" t="e">
        <f t="shared" si="31"/>
        <v>#REF!</v>
      </c>
      <c r="K176" s="182" t="e">
        <f t="shared" si="31"/>
        <v>#REF!</v>
      </c>
      <c r="L176" s="182">
        <f t="shared" si="31"/>
        <v>0</v>
      </c>
      <c r="M176" s="280">
        <f aca="true" t="shared" si="32" ref="M176:M182">+H176/G176*100</f>
        <v>45.83333333333333</v>
      </c>
    </row>
    <row r="177" spans="1:13" s="447" customFormat="1" ht="12.75" customHeight="1">
      <c r="A177" s="445"/>
      <c r="B177" s="444">
        <v>527</v>
      </c>
      <c r="C177" s="445"/>
      <c r="D177" s="444"/>
      <c r="E177" s="446" t="s">
        <v>627</v>
      </c>
      <c r="F177" s="434">
        <v>120000</v>
      </c>
      <c r="G177" s="434">
        <v>120000</v>
      </c>
      <c r="H177" s="434">
        <v>55000</v>
      </c>
      <c r="I177" s="434"/>
      <c r="J177" s="434"/>
      <c r="K177" s="434"/>
      <c r="L177" s="434"/>
      <c r="M177" s="434"/>
    </row>
    <row r="178" spans="1:13" s="3" customFormat="1" ht="12.75">
      <c r="A178" s="176"/>
      <c r="B178" s="130"/>
      <c r="C178" s="176" t="s">
        <v>313</v>
      </c>
      <c r="D178" s="114">
        <v>4</v>
      </c>
      <c r="E178" s="115" t="s">
        <v>126</v>
      </c>
      <c r="F178" s="95">
        <f aca="true" t="shared" si="33" ref="F178:L180">SUM(F179)</f>
        <v>120000</v>
      </c>
      <c r="G178" s="95">
        <f t="shared" si="33"/>
        <v>120000</v>
      </c>
      <c r="H178" s="95">
        <f t="shared" si="33"/>
        <v>55000</v>
      </c>
      <c r="I178" s="95">
        <f t="shared" si="33"/>
        <v>0</v>
      </c>
      <c r="J178" s="92" t="e">
        <f t="shared" si="33"/>
        <v>#REF!</v>
      </c>
      <c r="K178" s="92" t="e">
        <f t="shared" si="33"/>
        <v>#REF!</v>
      </c>
      <c r="L178" s="95">
        <f t="shared" si="33"/>
        <v>0</v>
      </c>
      <c r="M178" s="94">
        <f t="shared" si="32"/>
        <v>45.83333333333333</v>
      </c>
    </row>
    <row r="179" spans="1:13" s="3" customFormat="1" ht="12.75">
      <c r="A179" s="176"/>
      <c r="B179" s="130"/>
      <c r="C179" s="176" t="s">
        <v>313</v>
      </c>
      <c r="D179" s="114">
        <v>42</v>
      </c>
      <c r="E179" s="115" t="s">
        <v>127</v>
      </c>
      <c r="F179" s="95">
        <f t="shared" si="33"/>
        <v>120000</v>
      </c>
      <c r="G179" s="95">
        <f t="shared" si="33"/>
        <v>120000</v>
      </c>
      <c r="H179" s="95">
        <f t="shared" si="33"/>
        <v>55000</v>
      </c>
      <c r="I179" s="95">
        <f t="shared" si="33"/>
        <v>0</v>
      </c>
      <c r="J179" s="92" t="e">
        <f t="shared" si="33"/>
        <v>#REF!</v>
      </c>
      <c r="K179" s="92" t="e">
        <f t="shared" si="33"/>
        <v>#REF!</v>
      </c>
      <c r="L179" s="95">
        <f t="shared" si="33"/>
        <v>0</v>
      </c>
      <c r="M179" s="94">
        <f t="shared" si="32"/>
        <v>45.83333333333333</v>
      </c>
    </row>
    <row r="180" spans="1:13" s="3" customFormat="1" ht="12.75">
      <c r="A180" s="176"/>
      <c r="B180" s="354"/>
      <c r="C180" s="176" t="s">
        <v>313</v>
      </c>
      <c r="D180" s="114">
        <v>426</v>
      </c>
      <c r="E180" s="115" t="s">
        <v>52</v>
      </c>
      <c r="F180" s="94">
        <f t="shared" si="33"/>
        <v>120000</v>
      </c>
      <c r="G180" s="94">
        <f t="shared" si="33"/>
        <v>120000</v>
      </c>
      <c r="H180" s="94">
        <f t="shared" si="33"/>
        <v>55000</v>
      </c>
      <c r="I180" s="94">
        <f t="shared" si="33"/>
        <v>0</v>
      </c>
      <c r="J180" s="94" t="e">
        <f>SUM(#REF!)</f>
        <v>#REF!</v>
      </c>
      <c r="K180" s="94" t="e">
        <f>SUM(#REF!)</f>
        <v>#REF!</v>
      </c>
      <c r="L180" s="94">
        <f t="shared" si="33"/>
        <v>0</v>
      </c>
      <c r="M180" s="94">
        <f t="shared" si="32"/>
        <v>45.83333333333333</v>
      </c>
    </row>
    <row r="181" spans="1:13" s="4" customFormat="1" ht="12.75">
      <c r="A181" s="178"/>
      <c r="B181" s="130"/>
      <c r="C181" s="178"/>
      <c r="D181" s="130">
        <v>4263</v>
      </c>
      <c r="E181" s="131" t="s">
        <v>356</v>
      </c>
      <c r="F181" s="98">
        <v>120000</v>
      </c>
      <c r="G181" s="98">
        <v>120000</v>
      </c>
      <c r="H181" s="98">
        <v>55000</v>
      </c>
      <c r="I181" s="98"/>
      <c r="J181" s="98"/>
      <c r="K181" s="98"/>
      <c r="L181" s="98"/>
      <c r="M181" s="94">
        <f t="shared" si="32"/>
        <v>45.83333333333333</v>
      </c>
    </row>
    <row r="182" spans="1:13" s="3" customFormat="1" ht="12.75">
      <c r="A182" s="203" t="s">
        <v>183</v>
      </c>
      <c r="B182" s="204"/>
      <c r="C182" s="205"/>
      <c r="D182" s="206" t="s">
        <v>96</v>
      </c>
      <c r="E182" s="129"/>
      <c r="F182" s="91">
        <f>SUM(F184)</f>
        <v>120000</v>
      </c>
      <c r="G182" s="91">
        <f>SUM(G184)</f>
        <v>120000</v>
      </c>
      <c r="H182" s="91">
        <f>SUM(H184)</f>
        <v>21457</v>
      </c>
      <c r="I182" s="91">
        <f>SUM(I184)</f>
        <v>0</v>
      </c>
      <c r="J182" s="91" t="e">
        <f>+J184</f>
        <v>#REF!</v>
      </c>
      <c r="K182" s="91" t="e">
        <f>+K184</f>
        <v>#REF!</v>
      </c>
      <c r="L182" s="91">
        <f>SUM(L184)</f>
        <v>0</v>
      </c>
      <c r="M182" s="145">
        <f t="shared" si="32"/>
        <v>17.880833333333335</v>
      </c>
    </row>
    <row r="183" spans="1:13" s="3" customFormat="1" ht="12.75">
      <c r="A183" s="203" t="s">
        <v>66</v>
      </c>
      <c r="B183" s="204"/>
      <c r="C183" s="205" t="s">
        <v>66</v>
      </c>
      <c r="D183" s="206" t="s">
        <v>257</v>
      </c>
      <c r="E183" s="129"/>
      <c r="F183" s="129"/>
      <c r="G183" s="129"/>
      <c r="H183" s="129"/>
      <c r="I183" s="129"/>
      <c r="J183" s="129"/>
      <c r="K183" s="129"/>
      <c r="L183" s="129"/>
      <c r="M183" s="145"/>
    </row>
    <row r="184" spans="1:13" ht="12.75">
      <c r="A184" s="169" t="s">
        <v>140</v>
      </c>
      <c r="B184" s="183"/>
      <c r="C184" s="170"/>
      <c r="D184" s="207" t="s">
        <v>258</v>
      </c>
      <c r="E184" s="185" t="s">
        <v>259</v>
      </c>
      <c r="F184" s="171">
        <f>SUM(F194,F185,F200)</f>
        <v>120000</v>
      </c>
      <c r="G184" s="171">
        <f>SUM(G194,G185,G200)</f>
        <v>120000</v>
      </c>
      <c r="H184" s="171">
        <f>SUM(H194,H185,H200)</f>
        <v>21457</v>
      </c>
      <c r="I184" s="171">
        <f>SUM(I194,I185,I200)</f>
        <v>0</v>
      </c>
      <c r="J184" s="171" t="e">
        <f>+J185+J194+#REF!+#REF!</f>
        <v>#REF!</v>
      </c>
      <c r="K184" s="171" t="e">
        <f>+K185+K194+#REF!+#REF!</f>
        <v>#REF!</v>
      </c>
      <c r="L184" s="171">
        <f>SUM(L194,L185,L200)</f>
        <v>0</v>
      </c>
      <c r="M184" s="278">
        <f>+H184/G184*100</f>
        <v>17.880833333333335</v>
      </c>
    </row>
    <row r="185" spans="1:13" ht="12.75">
      <c r="A185" s="172" t="s">
        <v>141</v>
      </c>
      <c r="B185" s="349" t="s">
        <v>496</v>
      </c>
      <c r="C185" s="201" t="s">
        <v>67</v>
      </c>
      <c r="D185" s="202" t="s">
        <v>249</v>
      </c>
      <c r="E185" s="174" t="s">
        <v>260</v>
      </c>
      <c r="F185" s="175">
        <f>SUM(F187)</f>
        <v>100000</v>
      </c>
      <c r="G185" s="175">
        <f>SUM(G187)</f>
        <v>100000</v>
      </c>
      <c r="H185" s="175">
        <f>SUM(H187)</f>
        <v>21457</v>
      </c>
      <c r="I185" s="175">
        <f>SUM(I187)</f>
        <v>0</v>
      </c>
      <c r="J185" s="175">
        <v>385000</v>
      </c>
      <c r="K185" s="175">
        <v>450000</v>
      </c>
      <c r="L185" s="175">
        <f>SUM(L187)</f>
        <v>0</v>
      </c>
      <c r="M185" s="198">
        <f>+H185/G185*100</f>
        <v>21.457</v>
      </c>
    </row>
    <row r="186" spans="1:13" s="443" customFormat="1" ht="12.75">
      <c r="A186" s="429"/>
      <c r="B186" s="430">
        <v>433</v>
      </c>
      <c r="C186" s="435"/>
      <c r="D186" s="431"/>
      <c r="E186" s="431" t="s">
        <v>628</v>
      </c>
      <c r="F186" s="433">
        <v>100000</v>
      </c>
      <c r="G186" s="433">
        <v>100000</v>
      </c>
      <c r="H186" s="433">
        <v>21457</v>
      </c>
      <c r="I186" s="433"/>
      <c r="J186" s="433"/>
      <c r="K186" s="433"/>
      <c r="L186" s="433"/>
      <c r="M186" s="434"/>
    </row>
    <row r="187" spans="1:13" s="2" customFormat="1" ht="12.75">
      <c r="A187" s="176"/>
      <c r="B187" s="354"/>
      <c r="C187" s="176" t="s">
        <v>67</v>
      </c>
      <c r="D187" s="114">
        <v>3</v>
      </c>
      <c r="E187" s="115" t="s">
        <v>3</v>
      </c>
      <c r="F187" s="95">
        <f>SUM(F188,F191)</f>
        <v>100000</v>
      </c>
      <c r="G187" s="95">
        <f>SUM(G188,G191)</f>
        <v>100000</v>
      </c>
      <c r="H187" s="95">
        <f>SUM(H188,H191)</f>
        <v>21457</v>
      </c>
      <c r="I187" s="95">
        <f>SUM(I188,I191)</f>
        <v>0</v>
      </c>
      <c r="J187" s="93">
        <v>385000</v>
      </c>
      <c r="K187" s="93">
        <v>450000</v>
      </c>
      <c r="L187" s="95">
        <f>SUM(L188,L191)</f>
        <v>0</v>
      </c>
      <c r="M187" s="94">
        <f>+H187/G187*100</f>
        <v>21.457</v>
      </c>
    </row>
    <row r="188" spans="1:13" s="2" customFormat="1" ht="12.75">
      <c r="A188" s="176"/>
      <c r="B188" s="130"/>
      <c r="C188" s="176" t="s">
        <v>67</v>
      </c>
      <c r="D188" s="114">
        <v>32</v>
      </c>
      <c r="E188" s="115" t="s">
        <v>4</v>
      </c>
      <c r="F188" s="95">
        <f>SUM(F189)</f>
        <v>0</v>
      </c>
      <c r="G188" s="95">
        <f>SUM(G189)</f>
        <v>0</v>
      </c>
      <c r="H188" s="95">
        <f>SUM(H189)</f>
        <v>0</v>
      </c>
      <c r="I188" s="95">
        <f>SUM(I189)</f>
        <v>0</v>
      </c>
      <c r="J188" s="93"/>
      <c r="K188" s="93"/>
      <c r="L188" s="95">
        <f>SUM(L189)</f>
        <v>0</v>
      </c>
      <c r="M188" s="94" t="e">
        <f aca="true" t="shared" si="34" ref="M188:M193">+H188/G188*100</f>
        <v>#DIV/0!</v>
      </c>
    </row>
    <row r="189" spans="1:13" s="2" customFormat="1" ht="12.75">
      <c r="A189" s="176"/>
      <c r="B189" s="130"/>
      <c r="C189" s="176" t="s">
        <v>67</v>
      </c>
      <c r="D189" s="114">
        <v>323</v>
      </c>
      <c r="E189" s="115" t="s">
        <v>46</v>
      </c>
      <c r="F189" s="95">
        <v>0</v>
      </c>
      <c r="G189" s="95">
        <v>0</v>
      </c>
      <c r="H189" s="95">
        <v>0</v>
      </c>
      <c r="I189" s="95">
        <v>0</v>
      </c>
      <c r="J189" s="94" t="e">
        <f>SUM(#REF!)</f>
        <v>#REF!</v>
      </c>
      <c r="K189" s="94" t="e">
        <f>SUM(#REF!)</f>
        <v>#REF!</v>
      </c>
      <c r="L189" s="95">
        <v>0</v>
      </c>
      <c r="M189" s="94" t="e">
        <f t="shared" si="34"/>
        <v>#DIV/0!</v>
      </c>
    </row>
    <row r="190" spans="1:13" s="4" customFormat="1" ht="12.75">
      <c r="A190" s="178"/>
      <c r="B190" s="130"/>
      <c r="C190" s="178" t="s">
        <v>67</v>
      </c>
      <c r="D190" s="130">
        <v>3237</v>
      </c>
      <c r="E190" s="131" t="s">
        <v>341</v>
      </c>
      <c r="F190" s="98">
        <v>0</v>
      </c>
      <c r="G190" s="98">
        <v>0</v>
      </c>
      <c r="H190" s="98">
        <v>0</v>
      </c>
      <c r="I190" s="98">
        <v>0</v>
      </c>
      <c r="J190" s="98"/>
      <c r="K190" s="98"/>
      <c r="L190" s="98">
        <v>0</v>
      </c>
      <c r="M190" s="94" t="e">
        <f t="shared" si="34"/>
        <v>#DIV/0!</v>
      </c>
    </row>
    <row r="191" spans="1:13" s="2" customFormat="1" ht="12.75">
      <c r="A191" s="176"/>
      <c r="B191" s="130"/>
      <c r="C191" s="176" t="s">
        <v>67</v>
      </c>
      <c r="D191" s="114">
        <v>38</v>
      </c>
      <c r="E191" s="115" t="s">
        <v>5</v>
      </c>
      <c r="F191" s="95">
        <f aca="true" t="shared" si="35" ref="F191:L191">SUM(F192)</f>
        <v>100000</v>
      </c>
      <c r="G191" s="95">
        <f t="shared" si="35"/>
        <v>100000</v>
      </c>
      <c r="H191" s="95">
        <f t="shared" si="35"/>
        <v>21457</v>
      </c>
      <c r="I191" s="95">
        <f t="shared" si="35"/>
        <v>0</v>
      </c>
      <c r="J191" s="92" t="e">
        <f t="shared" si="35"/>
        <v>#REF!</v>
      </c>
      <c r="K191" s="92" t="e">
        <f t="shared" si="35"/>
        <v>#REF!</v>
      </c>
      <c r="L191" s="95">
        <f t="shared" si="35"/>
        <v>0</v>
      </c>
      <c r="M191" s="94">
        <f t="shared" si="34"/>
        <v>21.457</v>
      </c>
    </row>
    <row r="192" spans="1:13" s="2" customFormat="1" ht="12.75">
      <c r="A192" s="176"/>
      <c r="B192" s="354"/>
      <c r="C192" s="176" t="s">
        <v>67</v>
      </c>
      <c r="D192" s="114">
        <v>381</v>
      </c>
      <c r="E192" s="115" t="s">
        <v>53</v>
      </c>
      <c r="F192" s="94">
        <f>SUM(F193)</f>
        <v>100000</v>
      </c>
      <c r="G192" s="94">
        <f>SUM(G193)</f>
        <v>100000</v>
      </c>
      <c r="H192" s="94">
        <f>SUM(H193)</f>
        <v>21457</v>
      </c>
      <c r="I192" s="94">
        <f>SUM(I193)</f>
        <v>0</v>
      </c>
      <c r="J192" s="94" t="e">
        <f>SUM(#REF!)</f>
        <v>#REF!</v>
      </c>
      <c r="K192" s="94" t="e">
        <f>SUM(#REF!)</f>
        <v>#REF!</v>
      </c>
      <c r="L192" s="94">
        <f>SUM(L193)</f>
        <v>0</v>
      </c>
      <c r="M192" s="94">
        <f t="shared" si="34"/>
        <v>21.457</v>
      </c>
    </row>
    <row r="193" spans="1:13" s="373" customFormat="1" ht="12.75">
      <c r="A193" s="370"/>
      <c r="B193" s="371"/>
      <c r="C193" s="178" t="s">
        <v>67</v>
      </c>
      <c r="D193" s="130">
        <v>3811</v>
      </c>
      <c r="E193" s="131" t="s">
        <v>331</v>
      </c>
      <c r="F193" s="96">
        <v>100000</v>
      </c>
      <c r="G193" s="96">
        <v>100000</v>
      </c>
      <c r="H193" s="96">
        <v>21457</v>
      </c>
      <c r="I193" s="96"/>
      <c r="J193" s="344"/>
      <c r="K193" s="344"/>
      <c r="L193" s="372"/>
      <c r="M193" s="94">
        <f t="shared" si="34"/>
        <v>21.457</v>
      </c>
    </row>
    <row r="194" spans="1:13" ht="12.75">
      <c r="A194" s="172" t="s">
        <v>142</v>
      </c>
      <c r="B194" s="349" t="s">
        <v>497</v>
      </c>
      <c r="C194" s="179" t="s">
        <v>67</v>
      </c>
      <c r="D194" s="202" t="s">
        <v>249</v>
      </c>
      <c r="E194" s="174" t="s">
        <v>261</v>
      </c>
      <c r="F194" s="175">
        <f>SUM(F196)</f>
        <v>20000</v>
      </c>
      <c r="G194" s="175">
        <f>SUM(G196)</f>
        <v>20000</v>
      </c>
      <c r="H194" s="175">
        <f>SUM(H196)</f>
        <v>0</v>
      </c>
      <c r="I194" s="175">
        <f>SUM(I196)</f>
        <v>0</v>
      </c>
      <c r="J194" s="175">
        <v>33000</v>
      </c>
      <c r="K194" s="175">
        <v>27000</v>
      </c>
      <c r="L194" s="175">
        <f>SUM(L196)</f>
        <v>0</v>
      </c>
      <c r="M194" s="280">
        <f aca="true" t="shared" si="36" ref="M194:M205">+H194/G194*100</f>
        <v>0</v>
      </c>
    </row>
    <row r="195" spans="1:13" s="443" customFormat="1" ht="12.75">
      <c r="A195" s="429"/>
      <c r="B195" s="430">
        <v>11</v>
      </c>
      <c r="C195" s="445"/>
      <c r="D195" s="431"/>
      <c r="E195" s="431" t="s">
        <v>622</v>
      </c>
      <c r="F195" s="433">
        <v>20000</v>
      </c>
      <c r="G195" s="433">
        <v>20000</v>
      </c>
      <c r="H195" s="433">
        <v>0</v>
      </c>
      <c r="I195" s="433"/>
      <c r="J195" s="433"/>
      <c r="K195" s="433"/>
      <c r="L195" s="433"/>
      <c r="M195" s="434"/>
    </row>
    <row r="196" spans="1:13" s="2" customFormat="1" ht="12.75">
      <c r="A196" s="176"/>
      <c r="B196" s="354"/>
      <c r="C196" s="176" t="s">
        <v>67</v>
      </c>
      <c r="D196" s="114">
        <v>3</v>
      </c>
      <c r="E196" s="115" t="s">
        <v>3</v>
      </c>
      <c r="F196" s="95">
        <f>SUM(F197)</f>
        <v>20000</v>
      </c>
      <c r="G196" s="95">
        <f>SUM(G197)</f>
        <v>20000</v>
      </c>
      <c r="H196" s="95">
        <f>SUM(H197)</f>
        <v>0</v>
      </c>
      <c r="I196" s="95">
        <f>SUM(I197)</f>
        <v>0</v>
      </c>
      <c r="J196" s="93">
        <v>33000</v>
      </c>
      <c r="K196" s="93">
        <v>27000</v>
      </c>
      <c r="L196" s="95">
        <f>SUM(L197)</f>
        <v>0</v>
      </c>
      <c r="M196" s="94">
        <f t="shared" si="36"/>
        <v>0</v>
      </c>
    </row>
    <row r="197" spans="1:13" s="2" customFormat="1" ht="22.5">
      <c r="A197" s="176"/>
      <c r="B197" s="130"/>
      <c r="C197" s="176" t="s">
        <v>67</v>
      </c>
      <c r="D197" s="114">
        <v>36</v>
      </c>
      <c r="E197" s="115" t="s">
        <v>13</v>
      </c>
      <c r="F197" s="95">
        <f aca="true" t="shared" si="37" ref="F197:I198">SUM(F198)</f>
        <v>20000</v>
      </c>
      <c r="G197" s="95">
        <f t="shared" si="37"/>
        <v>20000</v>
      </c>
      <c r="H197" s="95">
        <f t="shared" si="37"/>
        <v>0</v>
      </c>
      <c r="I197" s="95">
        <f t="shared" si="37"/>
        <v>0</v>
      </c>
      <c r="J197" s="93">
        <v>33000</v>
      </c>
      <c r="K197" s="93">
        <v>27000</v>
      </c>
      <c r="L197" s="95">
        <f>SUM(L198)</f>
        <v>0</v>
      </c>
      <c r="M197" s="94">
        <f t="shared" si="36"/>
        <v>0</v>
      </c>
    </row>
    <row r="198" spans="1:13" s="2" customFormat="1" ht="12.75">
      <c r="A198" s="176"/>
      <c r="B198" s="354"/>
      <c r="C198" s="176" t="s">
        <v>67</v>
      </c>
      <c r="D198" s="114">
        <v>363</v>
      </c>
      <c r="E198" s="115" t="s">
        <v>33</v>
      </c>
      <c r="F198" s="94">
        <f t="shared" si="37"/>
        <v>20000</v>
      </c>
      <c r="G198" s="94">
        <f t="shared" si="37"/>
        <v>20000</v>
      </c>
      <c r="H198" s="94">
        <f t="shared" si="37"/>
        <v>0</v>
      </c>
      <c r="I198" s="94">
        <f t="shared" si="37"/>
        <v>0</v>
      </c>
      <c r="J198" s="94" t="e">
        <f>SUM(#REF!)</f>
        <v>#REF!</v>
      </c>
      <c r="K198" s="94" t="e">
        <f>SUM(#REF!)</f>
        <v>#REF!</v>
      </c>
      <c r="L198" s="94">
        <f>SUM(L199)</f>
        <v>0</v>
      </c>
      <c r="M198" s="94">
        <f t="shared" si="36"/>
        <v>0</v>
      </c>
    </row>
    <row r="199" spans="1:29" s="4" customFormat="1" ht="12.75">
      <c r="A199" s="178"/>
      <c r="B199" s="130"/>
      <c r="C199" s="178" t="s">
        <v>67</v>
      </c>
      <c r="D199" s="130">
        <v>3631</v>
      </c>
      <c r="E199" s="131" t="s">
        <v>357</v>
      </c>
      <c r="F199" s="98">
        <v>20000</v>
      </c>
      <c r="G199" s="98">
        <v>20000</v>
      </c>
      <c r="H199" s="98"/>
      <c r="I199" s="98"/>
      <c r="J199" s="98"/>
      <c r="K199" s="98"/>
      <c r="L199" s="98"/>
      <c r="M199" s="94">
        <f t="shared" si="36"/>
        <v>0</v>
      </c>
      <c r="AC199" s="78"/>
    </row>
    <row r="200" spans="1:34" s="5" customFormat="1" ht="12.75">
      <c r="A200" s="179" t="s">
        <v>190</v>
      </c>
      <c r="B200" s="350" t="s">
        <v>498</v>
      </c>
      <c r="C200" s="179" t="s">
        <v>67</v>
      </c>
      <c r="D200" s="196" t="s">
        <v>249</v>
      </c>
      <c r="E200" s="197" t="s">
        <v>458</v>
      </c>
      <c r="F200" s="198">
        <f aca="true" t="shared" si="38" ref="F200:I201">SUM(F201)</f>
        <v>0</v>
      </c>
      <c r="G200" s="198">
        <f t="shared" si="38"/>
        <v>0</v>
      </c>
      <c r="H200" s="198">
        <f t="shared" si="38"/>
        <v>0</v>
      </c>
      <c r="I200" s="198">
        <f t="shared" si="38"/>
        <v>0</v>
      </c>
      <c r="J200" s="198"/>
      <c r="K200" s="198"/>
      <c r="L200" s="198">
        <f>SUM(L201)</f>
        <v>0</v>
      </c>
      <c r="M200" s="280" t="e">
        <f t="shared" si="36"/>
        <v>#DIV/0!</v>
      </c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13" s="9" customFormat="1" ht="12.75">
      <c r="A201" s="208"/>
      <c r="B201" s="209"/>
      <c r="C201" s="176" t="s">
        <v>67</v>
      </c>
      <c r="D201" s="210">
        <v>3</v>
      </c>
      <c r="E201" s="211" t="s">
        <v>3</v>
      </c>
      <c r="F201" s="301">
        <f t="shared" si="38"/>
        <v>0</v>
      </c>
      <c r="G201" s="301">
        <f t="shared" si="38"/>
        <v>0</v>
      </c>
      <c r="H201" s="301">
        <f t="shared" si="38"/>
        <v>0</v>
      </c>
      <c r="I201" s="301">
        <f t="shared" si="38"/>
        <v>0</v>
      </c>
      <c r="J201" s="215"/>
      <c r="K201" s="215"/>
      <c r="L201" s="301">
        <f>SUM(L202)</f>
        <v>0</v>
      </c>
      <c r="M201" s="94" t="e">
        <f t="shared" si="36"/>
        <v>#DIV/0!</v>
      </c>
    </row>
    <row r="202" spans="1:13" s="9" customFormat="1" ht="22.5">
      <c r="A202" s="208"/>
      <c r="B202" s="360"/>
      <c r="C202" s="176" t="s">
        <v>67</v>
      </c>
      <c r="D202" s="210">
        <v>36</v>
      </c>
      <c r="E202" s="211" t="s">
        <v>13</v>
      </c>
      <c r="F202" s="301">
        <f aca="true" t="shared" si="39" ref="F202:I203">SUM(F203)</f>
        <v>0</v>
      </c>
      <c r="G202" s="301">
        <f t="shared" si="39"/>
        <v>0</v>
      </c>
      <c r="H202" s="301">
        <f t="shared" si="39"/>
        <v>0</v>
      </c>
      <c r="I202" s="301">
        <f t="shared" si="39"/>
        <v>0</v>
      </c>
      <c r="J202" s="215"/>
      <c r="K202" s="215"/>
      <c r="L202" s="301">
        <f>SUM(L203)</f>
        <v>0</v>
      </c>
      <c r="M202" s="94" t="e">
        <f t="shared" si="36"/>
        <v>#DIV/0!</v>
      </c>
    </row>
    <row r="203" spans="1:13" s="9" customFormat="1" ht="12.75">
      <c r="A203" s="208"/>
      <c r="B203" s="209"/>
      <c r="C203" s="176" t="s">
        <v>67</v>
      </c>
      <c r="D203" s="210">
        <v>363</v>
      </c>
      <c r="E203" s="211" t="s">
        <v>33</v>
      </c>
      <c r="F203" s="301">
        <f t="shared" si="39"/>
        <v>0</v>
      </c>
      <c r="G203" s="301">
        <f t="shared" si="39"/>
        <v>0</v>
      </c>
      <c r="H203" s="301">
        <f t="shared" si="39"/>
        <v>0</v>
      </c>
      <c r="I203" s="301">
        <f t="shared" si="39"/>
        <v>0</v>
      </c>
      <c r="J203" s="281" t="e">
        <f>SUM(#REF!)</f>
        <v>#REF!</v>
      </c>
      <c r="K203" s="281" t="e">
        <f>SUM(#REF!)</f>
        <v>#REF!</v>
      </c>
      <c r="L203" s="301">
        <f>SUM(L204)</f>
        <v>0</v>
      </c>
      <c r="M203" s="94" t="e">
        <f t="shared" si="36"/>
        <v>#DIV/0!</v>
      </c>
    </row>
    <row r="204" spans="1:13" s="75" customFormat="1" ht="12.75">
      <c r="A204" s="212"/>
      <c r="B204" s="209"/>
      <c r="C204" s="178" t="s">
        <v>67</v>
      </c>
      <c r="D204" s="209">
        <v>3631</v>
      </c>
      <c r="E204" s="213" t="s">
        <v>357</v>
      </c>
      <c r="F204" s="215">
        <v>0</v>
      </c>
      <c r="G204" s="215">
        <v>0</v>
      </c>
      <c r="H204" s="215"/>
      <c r="I204" s="215"/>
      <c r="J204" s="215"/>
      <c r="K204" s="215"/>
      <c r="L204" s="215"/>
      <c r="M204" s="94" t="e">
        <f t="shared" si="36"/>
        <v>#DIV/0!</v>
      </c>
    </row>
    <row r="205" spans="1:13" ht="12.75">
      <c r="A205" s="166" t="s">
        <v>184</v>
      </c>
      <c r="B205" s="187"/>
      <c r="C205" s="168"/>
      <c r="D205" s="129" t="s">
        <v>117</v>
      </c>
      <c r="E205" s="129" t="s">
        <v>20</v>
      </c>
      <c r="F205" s="91">
        <f>SUM(F207)</f>
        <v>150000</v>
      </c>
      <c r="G205" s="91">
        <f>SUM(G207)</f>
        <v>150000</v>
      </c>
      <c r="H205" s="91">
        <f>SUM(H207)</f>
        <v>0</v>
      </c>
      <c r="I205" s="91">
        <f>SUM(I207)</f>
        <v>0</v>
      </c>
      <c r="J205" s="91">
        <v>271000</v>
      </c>
      <c r="K205" s="91">
        <v>200700</v>
      </c>
      <c r="L205" s="91">
        <f>SUM(L207)</f>
        <v>0</v>
      </c>
      <c r="M205" s="145">
        <f t="shared" si="36"/>
        <v>0</v>
      </c>
    </row>
    <row r="206" spans="1:13" ht="12.75">
      <c r="A206" s="166" t="s">
        <v>68</v>
      </c>
      <c r="B206" s="187"/>
      <c r="C206" s="168" t="s">
        <v>68</v>
      </c>
      <c r="D206" s="129" t="s">
        <v>262</v>
      </c>
      <c r="E206" s="129"/>
      <c r="F206" s="91"/>
      <c r="G206" s="91"/>
      <c r="H206" s="91"/>
      <c r="I206" s="91"/>
      <c r="J206" s="91"/>
      <c r="K206" s="91"/>
      <c r="L206" s="91"/>
      <c r="M206" s="145"/>
    </row>
    <row r="207" spans="1:13" ht="12.75">
      <c r="A207" s="169" t="s">
        <v>143</v>
      </c>
      <c r="B207" s="183"/>
      <c r="C207" s="170"/>
      <c r="D207" s="185" t="s">
        <v>263</v>
      </c>
      <c r="E207" s="185" t="s">
        <v>264</v>
      </c>
      <c r="F207" s="171">
        <f>SUM(F208,F219,F226,F235,F251)</f>
        <v>150000</v>
      </c>
      <c r="G207" s="171">
        <f aca="true" t="shared" si="40" ref="G207:L207">SUM(G208,G219,G226,G235,G251)</f>
        <v>150000</v>
      </c>
      <c r="H207" s="171">
        <f t="shared" si="40"/>
        <v>0</v>
      </c>
      <c r="I207" s="171">
        <f t="shared" si="40"/>
        <v>0</v>
      </c>
      <c r="J207" s="171" t="e">
        <f t="shared" si="40"/>
        <v>#REF!</v>
      </c>
      <c r="K207" s="171" t="e">
        <f t="shared" si="40"/>
        <v>#REF!</v>
      </c>
      <c r="L207" s="171">
        <f t="shared" si="40"/>
        <v>0</v>
      </c>
      <c r="M207" s="278">
        <f>+H207/G207*100</f>
        <v>0</v>
      </c>
    </row>
    <row r="208" spans="1:13" ht="12.75">
      <c r="A208" s="172" t="s">
        <v>144</v>
      </c>
      <c r="B208" s="186"/>
      <c r="C208" s="172" t="s">
        <v>69</v>
      </c>
      <c r="D208" s="174" t="s">
        <v>265</v>
      </c>
      <c r="E208" s="174" t="s">
        <v>39</v>
      </c>
      <c r="F208" s="175">
        <f>SUM(F211,F215)</f>
        <v>10000</v>
      </c>
      <c r="G208" s="175">
        <f>SUM(G211,G215)</f>
        <v>10000</v>
      </c>
      <c r="H208" s="175">
        <f>SUM(H211,H215)</f>
        <v>0</v>
      </c>
      <c r="I208" s="175">
        <f>SUM(I211,I215)</f>
        <v>0</v>
      </c>
      <c r="J208" s="175">
        <v>68000</v>
      </c>
      <c r="K208" s="175">
        <v>56700</v>
      </c>
      <c r="L208" s="175">
        <f>SUM(L211,L215)</f>
        <v>0</v>
      </c>
      <c r="M208" s="198">
        <f>+H208/G208*100</f>
        <v>0</v>
      </c>
    </row>
    <row r="209" spans="1:13" ht="12.75">
      <c r="A209" s="172"/>
      <c r="B209" s="349" t="s">
        <v>499</v>
      </c>
      <c r="C209" s="201"/>
      <c r="D209" s="174"/>
      <c r="E209" s="174" t="s">
        <v>436</v>
      </c>
      <c r="F209" s="216"/>
      <c r="G209" s="216"/>
      <c r="H209" s="216"/>
      <c r="I209" s="216"/>
      <c r="J209" s="175"/>
      <c r="K209" s="175"/>
      <c r="L209" s="216"/>
      <c r="M209" s="198"/>
    </row>
    <row r="210" spans="1:13" s="443" customFormat="1" ht="12.75">
      <c r="A210" s="429"/>
      <c r="B210" s="430">
        <v>11</v>
      </c>
      <c r="C210" s="435"/>
      <c r="D210" s="431"/>
      <c r="E210" s="431" t="s">
        <v>622</v>
      </c>
      <c r="F210" s="448">
        <v>10000</v>
      </c>
      <c r="G210" s="448">
        <v>10000</v>
      </c>
      <c r="H210" s="448">
        <v>0</v>
      </c>
      <c r="I210" s="448"/>
      <c r="J210" s="433"/>
      <c r="K210" s="433"/>
      <c r="L210" s="448"/>
      <c r="M210" s="434"/>
    </row>
    <row r="211" spans="1:13" s="2" customFormat="1" ht="12.75">
      <c r="A211" s="176"/>
      <c r="B211" s="354"/>
      <c r="C211" s="176" t="s">
        <v>69</v>
      </c>
      <c r="D211" s="114">
        <v>3</v>
      </c>
      <c r="E211" s="115" t="s">
        <v>3</v>
      </c>
      <c r="F211" s="95">
        <f aca="true" t="shared" si="41" ref="F211:I212">SUM(F212)</f>
        <v>10000</v>
      </c>
      <c r="G211" s="95">
        <f t="shared" si="41"/>
        <v>10000</v>
      </c>
      <c r="H211" s="95">
        <f t="shared" si="41"/>
        <v>0</v>
      </c>
      <c r="I211" s="95">
        <f t="shared" si="41"/>
        <v>0</v>
      </c>
      <c r="J211" s="93">
        <v>68000</v>
      </c>
      <c r="K211" s="93">
        <v>56700</v>
      </c>
      <c r="L211" s="95">
        <f>SUM(L212)</f>
        <v>0</v>
      </c>
      <c r="M211" s="93">
        <f>+H211/G211*100</f>
        <v>0</v>
      </c>
    </row>
    <row r="212" spans="1:16" s="2" customFormat="1" ht="12.75">
      <c r="A212" s="176"/>
      <c r="B212" s="130"/>
      <c r="C212" s="176" t="s">
        <v>69</v>
      </c>
      <c r="D212" s="114">
        <v>32</v>
      </c>
      <c r="E212" s="115" t="s">
        <v>4</v>
      </c>
      <c r="F212" s="95">
        <f t="shared" si="41"/>
        <v>10000</v>
      </c>
      <c r="G212" s="95">
        <f t="shared" si="41"/>
        <v>10000</v>
      </c>
      <c r="H212" s="95">
        <f t="shared" si="41"/>
        <v>0</v>
      </c>
      <c r="I212" s="95">
        <f t="shared" si="41"/>
        <v>0</v>
      </c>
      <c r="J212" s="93">
        <v>18000</v>
      </c>
      <c r="K212" s="93">
        <v>16200</v>
      </c>
      <c r="L212" s="95">
        <f>SUM(L213)</f>
        <v>0</v>
      </c>
      <c r="M212" s="93">
        <f aca="true" t="shared" si="42" ref="M212:M218">+H212/G212*100</f>
        <v>0</v>
      </c>
      <c r="P212" s="4"/>
    </row>
    <row r="213" spans="1:16" s="2" customFormat="1" ht="12.75">
      <c r="A213" s="176"/>
      <c r="B213" s="354"/>
      <c r="C213" s="176" t="s">
        <v>69</v>
      </c>
      <c r="D213" s="114">
        <v>323</v>
      </c>
      <c r="E213" s="115" t="s">
        <v>46</v>
      </c>
      <c r="F213" s="95">
        <f>SUM(F214)</f>
        <v>10000</v>
      </c>
      <c r="G213" s="95">
        <f>SUM(G214)</f>
        <v>10000</v>
      </c>
      <c r="H213" s="95">
        <f>SUM(H214)</f>
        <v>0</v>
      </c>
      <c r="I213" s="95">
        <f>SUM(I214)</f>
        <v>0</v>
      </c>
      <c r="J213" s="94" t="e">
        <f>SUM(#REF!)</f>
        <v>#REF!</v>
      </c>
      <c r="K213" s="94" t="e">
        <f>SUM(#REF!)</f>
        <v>#REF!</v>
      </c>
      <c r="L213" s="95">
        <f>SUM(L214)</f>
        <v>0</v>
      </c>
      <c r="M213" s="93">
        <f t="shared" si="42"/>
        <v>0</v>
      </c>
      <c r="P213" s="4"/>
    </row>
    <row r="214" spans="1:13" s="4" customFormat="1" ht="12.75">
      <c r="A214" s="178"/>
      <c r="B214" s="130"/>
      <c r="C214" s="178" t="s">
        <v>69</v>
      </c>
      <c r="D214" s="130">
        <v>3237</v>
      </c>
      <c r="E214" s="131" t="s">
        <v>341</v>
      </c>
      <c r="F214" s="96">
        <v>10000</v>
      </c>
      <c r="G214" s="96">
        <v>10000</v>
      </c>
      <c r="H214" s="96"/>
      <c r="I214" s="96"/>
      <c r="J214" s="98"/>
      <c r="K214" s="98"/>
      <c r="L214" s="96"/>
      <c r="M214" s="93">
        <f t="shared" si="42"/>
        <v>0</v>
      </c>
    </row>
    <row r="215" spans="1:13" s="3" customFormat="1" ht="12.75">
      <c r="A215" s="176"/>
      <c r="B215" s="130"/>
      <c r="C215" s="176" t="s">
        <v>69</v>
      </c>
      <c r="D215" s="114">
        <v>4</v>
      </c>
      <c r="E215" s="115" t="s">
        <v>11</v>
      </c>
      <c r="F215" s="95">
        <f>SUM(F216)</f>
        <v>0</v>
      </c>
      <c r="G215" s="95">
        <f>SUM(G216)</f>
        <v>0</v>
      </c>
      <c r="H215" s="95">
        <f>SUM(H216)</f>
        <v>0</v>
      </c>
      <c r="I215" s="95">
        <f>SUM(I216)</f>
        <v>0</v>
      </c>
      <c r="J215" s="97"/>
      <c r="K215" s="97"/>
      <c r="L215" s="95">
        <f>SUM(L216)</f>
        <v>0</v>
      </c>
      <c r="M215" s="93" t="e">
        <f t="shared" si="42"/>
        <v>#DIV/0!</v>
      </c>
    </row>
    <row r="216" spans="1:13" s="3" customFormat="1" ht="12.75">
      <c r="A216" s="176"/>
      <c r="B216" s="130"/>
      <c r="C216" s="176" t="s">
        <v>69</v>
      </c>
      <c r="D216" s="114">
        <v>41</v>
      </c>
      <c r="E216" s="115" t="s">
        <v>11</v>
      </c>
      <c r="F216" s="95">
        <f>SUM(F217,)</f>
        <v>0</v>
      </c>
      <c r="G216" s="95">
        <f>SUM(G217,)</f>
        <v>0</v>
      </c>
      <c r="H216" s="95">
        <f>SUM(H217,)</f>
        <v>0</v>
      </c>
      <c r="I216" s="95">
        <f>SUM(I217,)</f>
        <v>0</v>
      </c>
      <c r="J216" s="97"/>
      <c r="K216" s="97"/>
      <c r="L216" s="95">
        <f>SUM(L217,)</f>
        <v>0</v>
      </c>
      <c r="M216" s="93" t="e">
        <f t="shared" si="42"/>
        <v>#DIV/0!</v>
      </c>
    </row>
    <row r="217" spans="1:13" s="3" customFormat="1" ht="12.75">
      <c r="A217" s="176"/>
      <c r="B217" s="354"/>
      <c r="C217" s="176" t="s">
        <v>69</v>
      </c>
      <c r="D217" s="114">
        <v>411</v>
      </c>
      <c r="E217" s="115" t="s">
        <v>54</v>
      </c>
      <c r="F217" s="95">
        <f>SUM(F218)</f>
        <v>0</v>
      </c>
      <c r="G217" s="95">
        <f>SUM(G218)</f>
        <v>0</v>
      </c>
      <c r="H217" s="95">
        <f>SUM(H218)</f>
        <v>0</v>
      </c>
      <c r="I217" s="95">
        <f>SUM(I218)</f>
        <v>0</v>
      </c>
      <c r="J217" s="94" t="e">
        <f>SUM(#REF!)</f>
        <v>#REF!</v>
      </c>
      <c r="K217" s="94" t="e">
        <f>SUM(#REF!)</f>
        <v>#REF!</v>
      </c>
      <c r="L217" s="95">
        <f>SUM(L218)</f>
        <v>0</v>
      </c>
      <c r="M217" s="93" t="e">
        <f t="shared" si="42"/>
        <v>#DIV/0!</v>
      </c>
    </row>
    <row r="218" spans="1:13" s="4" customFormat="1" ht="12.75">
      <c r="A218" s="178"/>
      <c r="B218" s="130"/>
      <c r="C218" s="178" t="s">
        <v>69</v>
      </c>
      <c r="D218" s="130">
        <v>4111</v>
      </c>
      <c r="E218" s="131" t="s">
        <v>358</v>
      </c>
      <c r="F218" s="96"/>
      <c r="G218" s="96"/>
      <c r="H218" s="96"/>
      <c r="I218" s="96"/>
      <c r="J218" s="98"/>
      <c r="K218" s="98"/>
      <c r="L218" s="96"/>
      <c r="M218" s="93" t="e">
        <f t="shared" si="42"/>
        <v>#DIV/0!</v>
      </c>
    </row>
    <row r="219" spans="1:13" ht="12.75">
      <c r="A219" s="173"/>
      <c r="B219" s="349" t="s">
        <v>500</v>
      </c>
      <c r="C219" s="201"/>
      <c r="D219" s="172" t="s">
        <v>93</v>
      </c>
      <c r="E219" s="174" t="s">
        <v>92</v>
      </c>
      <c r="F219" s="175">
        <f>SUM(F222)</f>
        <v>30000</v>
      </c>
      <c r="G219" s="175">
        <f>SUM(G222)</f>
        <v>30000</v>
      </c>
      <c r="H219" s="175">
        <f>SUM(H222)</f>
        <v>0</v>
      </c>
      <c r="I219" s="175">
        <f>SUM(I222)</f>
        <v>0</v>
      </c>
      <c r="J219" s="175">
        <v>33000</v>
      </c>
      <c r="K219" s="175">
        <v>27000</v>
      </c>
      <c r="L219" s="175">
        <f>SUM(L222)</f>
        <v>0</v>
      </c>
      <c r="M219" s="280">
        <f>+I219/G219*100</f>
        <v>0</v>
      </c>
    </row>
    <row r="220" spans="1:13" ht="12.75">
      <c r="A220" s="172" t="s">
        <v>145</v>
      </c>
      <c r="B220" s="186"/>
      <c r="C220" s="172" t="s">
        <v>70</v>
      </c>
      <c r="D220" s="172" t="s">
        <v>266</v>
      </c>
      <c r="E220" s="174" t="s">
        <v>40</v>
      </c>
      <c r="F220" s="175"/>
      <c r="G220" s="175"/>
      <c r="H220" s="175"/>
      <c r="I220" s="175"/>
      <c r="J220" s="175"/>
      <c r="K220" s="175"/>
      <c r="L220" s="175"/>
      <c r="M220" s="282"/>
    </row>
    <row r="221" spans="1:13" s="443" customFormat="1" ht="12.75">
      <c r="A221" s="429"/>
      <c r="B221" s="430">
        <v>11</v>
      </c>
      <c r="C221" s="429"/>
      <c r="D221" s="429"/>
      <c r="E221" s="431" t="s">
        <v>622</v>
      </c>
      <c r="F221" s="433">
        <v>30000</v>
      </c>
      <c r="G221" s="433">
        <v>30000</v>
      </c>
      <c r="H221" s="433"/>
      <c r="I221" s="433"/>
      <c r="J221" s="433"/>
      <c r="K221" s="433"/>
      <c r="L221" s="433"/>
      <c r="M221" s="434"/>
    </row>
    <row r="222" spans="1:13" s="2" customFormat="1" ht="12.75">
      <c r="A222" s="176"/>
      <c r="B222" s="354"/>
      <c r="C222" s="176" t="s">
        <v>70</v>
      </c>
      <c r="D222" s="114">
        <v>3</v>
      </c>
      <c r="E222" s="115" t="s">
        <v>3</v>
      </c>
      <c r="F222" s="95">
        <f aca="true" t="shared" si="43" ref="F222:I223">SUM(F223)</f>
        <v>30000</v>
      </c>
      <c r="G222" s="95">
        <f t="shared" si="43"/>
        <v>30000</v>
      </c>
      <c r="H222" s="95">
        <f t="shared" si="43"/>
        <v>0</v>
      </c>
      <c r="I222" s="95">
        <f t="shared" si="43"/>
        <v>0</v>
      </c>
      <c r="J222" s="93">
        <v>33000</v>
      </c>
      <c r="K222" s="93">
        <v>27000</v>
      </c>
      <c r="L222" s="95">
        <f>SUM(L223)</f>
        <v>0</v>
      </c>
      <c r="M222" s="93">
        <f aca="true" t="shared" si="44" ref="M222:M228">+H222/G222*100</f>
        <v>0</v>
      </c>
    </row>
    <row r="223" spans="1:13" s="3" customFormat="1" ht="12.75">
      <c r="A223" s="176"/>
      <c r="B223" s="130"/>
      <c r="C223" s="176" t="s">
        <v>70</v>
      </c>
      <c r="D223" s="114">
        <v>35</v>
      </c>
      <c r="E223" s="115" t="s">
        <v>34</v>
      </c>
      <c r="F223" s="95">
        <f t="shared" si="43"/>
        <v>30000</v>
      </c>
      <c r="G223" s="95">
        <f t="shared" si="43"/>
        <v>30000</v>
      </c>
      <c r="H223" s="95">
        <f t="shared" si="43"/>
        <v>0</v>
      </c>
      <c r="I223" s="95">
        <f t="shared" si="43"/>
        <v>0</v>
      </c>
      <c r="J223" s="97"/>
      <c r="K223" s="97"/>
      <c r="L223" s="95">
        <f>SUM(L224)</f>
        <v>0</v>
      </c>
      <c r="M223" s="93">
        <f t="shared" si="44"/>
        <v>0</v>
      </c>
    </row>
    <row r="224" spans="1:13" s="3" customFormat="1" ht="22.5">
      <c r="A224" s="176"/>
      <c r="B224" s="354"/>
      <c r="C224" s="176" t="s">
        <v>70</v>
      </c>
      <c r="D224" s="114">
        <v>352</v>
      </c>
      <c r="E224" s="115" t="s">
        <v>55</v>
      </c>
      <c r="F224" s="95">
        <f>SUM(F225)</f>
        <v>30000</v>
      </c>
      <c r="G224" s="95">
        <f>SUM(G225)</f>
        <v>30000</v>
      </c>
      <c r="H224" s="95">
        <f>SUM(H225)</f>
        <v>0</v>
      </c>
      <c r="I224" s="95">
        <f>SUM(I225)</f>
        <v>0</v>
      </c>
      <c r="J224" s="94" t="e">
        <f>SUM(#REF!)</f>
        <v>#REF!</v>
      </c>
      <c r="K224" s="94" t="e">
        <f>SUM(#REF!)</f>
        <v>#REF!</v>
      </c>
      <c r="L224" s="95">
        <f>SUM(L225)</f>
        <v>0</v>
      </c>
      <c r="M224" s="93">
        <f t="shared" si="44"/>
        <v>0</v>
      </c>
    </row>
    <row r="225" spans="1:13" s="4" customFormat="1" ht="12.75">
      <c r="A225" s="178"/>
      <c r="B225" s="130"/>
      <c r="C225" s="178" t="s">
        <v>70</v>
      </c>
      <c r="D225" s="130">
        <v>3523</v>
      </c>
      <c r="E225" s="131" t="s">
        <v>118</v>
      </c>
      <c r="F225" s="96">
        <v>30000</v>
      </c>
      <c r="G225" s="96">
        <v>30000</v>
      </c>
      <c r="H225" s="96"/>
      <c r="I225" s="96"/>
      <c r="J225" s="98"/>
      <c r="K225" s="98"/>
      <c r="L225" s="96"/>
      <c r="M225" s="93">
        <f t="shared" si="44"/>
        <v>0</v>
      </c>
    </row>
    <row r="226" spans="1:13" s="3" customFormat="1" ht="22.5">
      <c r="A226" s="179" t="s">
        <v>146</v>
      </c>
      <c r="B226" s="350" t="s">
        <v>500</v>
      </c>
      <c r="C226" s="179" t="s">
        <v>70</v>
      </c>
      <c r="D226" s="217" t="s">
        <v>268</v>
      </c>
      <c r="E226" s="218" t="s">
        <v>267</v>
      </c>
      <c r="F226" s="219">
        <f>SUM(F228)</f>
        <v>30000</v>
      </c>
      <c r="G226" s="219">
        <f>SUM(G228)</f>
        <v>30000</v>
      </c>
      <c r="H226" s="219">
        <f>SUM(H228)</f>
        <v>0</v>
      </c>
      <c r="I226" s="219">
        <f>SUM(I228)</f>
        <v>0</v>
      </c>
      <c r="J226" s="219"/>
      <c r="K226" s="219"/>
      <c r="L226" s="219">
        <f>SUM(L228)</f>
        <v>0</v>
      </c>
      <c r="M226" s="283">
        <f t="shared" si="44"/>
        <v>0</v>
      </c>
    </row>
    <row r="227" spans="1:13" s="447" customFormat="1" ht="12.75">
      <c r="A227" s="445"/>
      <c r="B227" s="444">
        <v>11</v>
      </c>
      <c r="C227" s="445"/>
      <c r="D227" s="449"/>
      <c r="E227" s="450" t="s">
        <v>622</v>
      </c>
      <c r="F227" s="451">
        <v>30000</v>
      </c>
      <c r="G227" s="451">
        <v>30000</v>
      </c>
      <c r="H227" s="451"/>
      <c r="I227" s="451"/>
      <c r="J227" s="451"/>
      <c r="K227" s="451"/>
      <c r="L227" s="451"/>
      <c r="M227" s="451"/>
    </row>
    <row r="228" spans="1:13" s="3" customFormat="1" ht="12.75">
      <c r="A228" s="176"/>
      <c r="B228" s="130"/>
      <c r="C228" s="176" t="s">
        <v>70</v>
      </c>
      <c r="D228" s="176">
        <v>3</v>
      </c>
      <c r="E228" s="114" t="s">
        <v>3</v>
      </c>
      <c r="F228" s="95">
        <f aca="true" t="shared" si="45" ref="F228:L228">SUM(F229,)</f>
        <v>30000</v>
      </c>
      <c r="G228" s="95">
        <f t="shared" si="45"/>
        <v>30000</v>
      </c>
      <c r="H228" s="95">
        <f t="shared" si="45"/>
        <v>0</v>
      </c>
      <c r="I228" s="95">
        <f t="shared" si="45"/>
        <v>0</v>
      </c>
      <c r="J228" s="92" t="e">
        <f t="shared" si="45"/>
        <v>#REF!</v>
      </c>
      <c r="K228" s="92" t="e">
        <f t="shared" si="45"/>
        <v>#REF!</v>
      </c>
      <c r="L228" s="95">
        <f t="shared" si="45"/>
        <v>0</v>
      </c>
      <c r="M228" s="93">
        <f t="shared" si="44"/>
        <v>0</v>
      </c>
    </row>
    <row r="229" spans="1:13" s="3" customFormat="1" ht="12.75">
      <c r="A229" s="176"/>
      <c r="B229" s="130"/>
      <c r="C229" s="176" t="s">
        <v>70</v>
      </c>
      <c r="D229" s="176" t="s">
        <v>119</v>
      </c>
      <c r="E229" s="114" t="s">
        <v>34</v>
      </c>
      <c r="F229" s="95">
        <f aca="true" t="shared" si="46" ref="F229:L229">SUM(F230)</f>
        <v>30000</v>
      </c>
      <c r="G229" s="95">
        <f t="shared" si="46"/>
        <v>30000</v>
      </c>
      <c r="H229" s="95">
        <f t="shared" si="46"/>
        <v>0</v>
      </c>
      <c r="I229" s="95">
        <f t="shared" si="46"/>
        <v>0</v>
      </c>
      <c r="J229" s="92" t="e">
        <f t="shared" si="46"/>
        <v>#REF!</v>
      </c>
      <c r="K229" s="92" t="e">
        <f t="shared" si="46"/>
        <v>#REF!</v>
      </c>
      <c r="L229" s="95">
        <f t="shared" si="46"/>
        <v>0</v>
      </c>
      <c r="M229" s="93">
        <f aca="true" t="shared" si="47" ref="M229:M234">+H229/G229*100</f>
        <v>0</v>
      </c>
    </row>
    <row r="230" spans="1:13" s="3" customFormat="1" ht="12.75">
      <c r="A230" s="176"/>
      <c r="B230" s="354"/>
      <c r="C230" s="176" t="s">
        <v>70</v>
      </c>
      <c r="D230" s="176" t="s">
        <v>120</v>
      </c>
      <c r="E230" s="114" t="s">
        <v>118</v>
      </c>
      <c r="F230" s="95">
        <f>SUM(F231)</f>
        <v>30000</v>
      </c>
      <c r="G230" s="95">
        <f>SUM(G231)</f>
        <v>30000</v>
      </c>
      <c r="H230" s="95">
        <f>SUM(H231)</f>
        <v>0</v>
      </c>
      <c r="I230" s="95">
        <f>SUM(I231)</f>
        <v>0</v>
      </c>
      <c r="J230" s="94" t="e">
        <f>SUM(#REF!)</f>
        <v>#REF!</v>
      </c>
      <c r="K230" s="94" t="e">
        <f>SUM(#REF!)</f>
        <v>#REF!</v>
      </c>
      <c r="L230" s="95">
        <f>SUM(L231)</f>
        <v>0</v>
      </c>
      <c r="M230" s="93">
        <f t="shared" si="47"/>
        <v>0</v>
      </c>
    </row>
    <row r="231" spans="1:13" s="4" customFormat="1" ht="12.75">
      <c r="A231" s="178"/>
      <c r="B231" s="130"/>
      <c r="C231" s="178" t="s">
        <v>70</v>
      </c>
      <c r="D231" s="178" t="s">
        <v>359</v>
      </c>
      <c r="E231" s="130" t="s">
        <v>118</v>
      </c>
      <c r="F231" s="96">
        <v>30000</v>
      </c>
      <c r="G231" s="96">
        <v>30000</v>
      </c>
      <c r="H231" s="96"/>
      <c r="I231" s="96"/>
      <c r="J231" s="98"/>
      <c r="K231" s="98"/>
      <c r="L231" s="96"/>
      <c r="M231" s="93">
        <f t="shared" si="47"/>
        <v>0</v>
      </c>
    </row>
    <row r="232" spans="1:13" s="3" customFormat="1" ht="12.75">
      <c r="A232" s="176"/>
      <c r="B232" s="130"/>
      <c r="C232" s="176" t="s">
        <v>70</v>
      </c>
      <c r="D232" s="176" t="s">
        <v>360</v>
      </c>
      <c r="E232" s="114" t="s">
        <v>363</v>
      </c>
      <c r="F232" s="95">
        <v>0</v>
      </c>
      <c r="G232" s="95">
        <v>0</v>
      </c>
      <c r="H232" s="95">
        <v>0</v>
      </c>
      <c r="I232" s="95">
        <v>0</v>
      </c>
      <c r="J232" s="94"/>
      <c r="K232" s="94"/>
      <c r="L232" s="95">
        <v>0</v>
      </c>
      <c r="M232" s="93" t="e">
        <f t="shared" si="47"/>
        <v>#DIV/0!</v>
      </c>
    </row>
    <row r="233" spans="1:13" s="3" customFormat="1" ht="12.75">
      <c r="A233" s="176"/>
      <c r="B233" s="130"/>
      <c r="C233" s="176" t="s">
        <v>70</v>
      </c>
      <c r="D233" s="176" t="s">
        <v>361</v>
      </c>
      <c r="E233" s="114" t="s">
        <v>363</v>
      </c>
      <c r="F233" s="95">
        <v>0</v>
      </c>
      <c r="G233" s="95">
        <v>0</v>
      </c>
      <c r="H233" s="95">
        <v>0</v>
      </c>
      <c r="I233" s="95">
        <v>0</v>
      </c>
      <c r="J233" s="94"/>
      <c r="K233" s="94"/>
      <c r="L233" s="95">
        <v>0</v>
      </c>
      <c r="M233" s="93" t="e">
        <f t="shared" si="47"/>
        <v>#DIV/0!</v>
      </c>
    </row>
    <row r="234" spans="1:13" s="4" customFormat="1" ht="12.75">
      <c r="A234" s="178"/>
      <c r="B234" s="130"/>
      <c r="C234" s="178" t="s">
        <v>70</v>
      </c>
      <c r="D234" s="178" t="s">
        <v>362</v>
      </c>
      <c r="E234" s="130" t="s">
        <v>364</v>
      </c>
      <c r="F234" s="96"/>
      <c r="G234" s="96">
        <v>0</v>
      </c>
      <c r="H234" s="96">
        <v>0</v>
      </c>
      <c r="I234" s="96">
        <v>0</v>
      </c>
      <c r="J234" s="98"/>
      <c r="K234" s="98"/>
      <c r="L234" s="96">
        <v>0</v>
      </c>
      <c r="M234" s="93" t="e">
        <f t="shared" si="47"/>
        <v>#DIV/0!</v>
      </c>
    </row>
    <row r="235" spans="1:13" s="3" customFormat="1" ht="12.75" customHeight="1">
      <c r="A235" s="179" t="s">
        <v>144</v>
      </c>
      <c r="B235" s="350" t="s">
        <v>501</v>
      </c>
      <c r="C235" s="220"/>
      <c r="D235" s="179" t="s">
        <v>249</v>
      </c>
      <c r="E235" s="196" t="s">
        <v>569</v>
      </c>
      <c r="F235" s="182">
        <f aca="true" t="shared" si="48" ref="F235:L235">SUM(F237)</f>
        <v>75000</v>
      </c>
      <c r="G235" s="182">
        <f t="shared" si="48"/>
        <v>75000</v>
      </c>
      <c r="H235" s="182">
        <f t="shared" si="48"/>
        <v>0</v>
      </c>
      <c r="I235" s="182">
        <f t="shared" si="48"/>
        <v>0</v>
      </c>
      <c r="J235" s="182" t="e">
        <f t="shared" si="48"/>
        <v>#REF!</v>
      </c>
      <c r="K235" s="182" t="e">
        <f t="shared" si="48"/>
        <v>#REF!</v>
      </c>
      <c r="L235" s="182">
        <f t="shared" si="48"/>
        <v>0</v>
      </c>
      <c r="M235" s="280">
        <f>+H235/G235*100</f>
        <v>0</v>
      </c>
    </row>
    <row r="236" spans="1:13" s="447" customFormat="1" ht="12.75" customHeight="1">
      <c r="A236" s="445"/>
      <c r="B236" s="444">
        <v>11</v>
      </c>
      <c r="C236" s="452"/>
      <c r="D236" s="445"/>
      <c r="E236" s="444" t="s">
        <v>622</v>
      </c>
      <c r="F236" s="434">
        <v>75000</v>
      </c>
      <c r="G236" s="434">
        <v>75000</v>
      </c>
      <c r="H236" s="434"/>
      <c r="I236" s="434"/>
      <c r="J236" s="434"/>
      <c r="K236" s="434"/>
      <c r="L236" s="434"/>
      <c r="M236" s="434"/>
    </row>
    <row r="237" spans="1:13" s="3" customFormat="1" ht="12.75">
      <c r="A237" s="176"/>
      <c r="B237" s="130"/>
      <c r="C237" s="176" t="s">
        <v>70</v>
      </c>
      <c r="D237" s="176" t="s">
        <v>1</v>
      </c>
      <c r="E237" s="114" t="s">
        <v>3</v>
      </c>
      <c r="F237" s="95">
        <f>SUM(F238,F248)</f>
        <v>75000</v>
      </c>
      <c r="G237" s="95">
        <f aca="true" t="shared" si="49" ref="G237:L237">SUM(G238,G248)</f>
        <v>75000</v>
      </c>
      <c r="H237" s="95">
        <f t="shared" si="49"/>
        <v>0</v>
      </c>
      <c r="I237" s="95">
        <f t="shared" si="49"/>
        <v>0</v>
      </c>
      <c r="J237" s="92" t="e">
        <f t="shared" si="49"/>
        <v>#REF!</v>
      </c>
      <c r="K237" s="92" t="e">
        <f t="shared" si="49"/>
        <v>#REF!</v>
      </c>
      <c r="L237" s="95">
        <f t="shared" si="49"/>
        <v>0</v>
      </c>
      <c r="M237" s="93">
        <f>+H237/G237*100</f>
        <v>0</v>
      </c>
    </row>
    <row r="238" spans="1:13" s="3" customFormat="1" ht="12.75">
      <c r="A238" s="176"/>
      <c r="B238" s="354"/>
      <c r="C238" s="176" t="s">
        <v>70</v>
      </c>
      <c r="D238" s="176" t="s">
        <v>191</v>
      </c>
      <c r="E238" s="114" t="s">
        <v>4</v>
      </c>
      <c r="F238" s="95">
        <f>SUM(F239,F241,F245)</f>
        <v>65000</v>
      </c>
      <c r="G238" s="95">
        <f aca="true" t="shared" si="50" ref="G238:L238">SUM(G239,G241,G245)</f>
        <v>65000</v>
      </c>
      <c r="H238" s="95">
        <f t="shared" si="50"/>
        <v>0</v>
      </c>
      <c r="I238" s="95">
        <f t="shared" si="50"/>
        <v>0</v>
      </c>
      <c r="J238" s="92" t="e">
        <f t="shared" si="50"/>
        <v>#REF!</v>
      </c>
      <c r="K238" s="92" t="e">
        <f t="shared" si="50"/>
        <v>#REF!</v>
      </c>
      <c r="L238" s="95">
        <f t="shared" si="50"/>
        <v>0</v>
      </c>
      <c r="M238" s="93">
        <f aca="true" t="shared" si="51" ref="M238:M250">+H238/G238*100</f>
        <v>0</v>
      </c>
    </row>
    <row r="239" spans="1:13" s="3" customFormat="1" ht="12.75">
      <c r="A239" s="176"/>
      <c r="B239" s="354"/>
      <c r="C239" s="176" t="s">
        <v>70</v>
      </c>
      <c r="D239" s="176" t="s">
        <v>192</v>
      </c>
      <c r="E239" s="114" t="s">
        <v>50</v>
      </c>
      <c r="F239" s="95">
        <f>SUM(F240)</f>
        <v>2000</v>
      </c>
      <c r="G239" s="95">
        <f>SUM(G240)</f>
        <v>2000</v>
      </c>
      <c r="H239" s="95">
        <v>0</v>
      </c>
      <c r="I239" s="95">
        <v>0</v>
      </c>
      <c r="J239" s="94" t="e">
        <f>SUM(#REF!)</f>
        <v>#REF!</v>
      </c>
      <c r="K239" s="94" t="e">
        <f>SUM(#REF!)</f>
        <v>#REF!</v>
      </c>
      <c r="L239" s="95">
        <v>0</v>
      </c>
      <c r="M239" s="93">
        <f t="shared" si="51"/>
        <v>0</v>
      </c>
    </row>
    <row r="240" spans="1:13" s="4" customFormat="1" ht="12.75">
      <c r="A240" s="178"/>
      <c r="B240" s="130"/>
      <c r="C240" s="178" t="s">
        <v>70</v>
      </c>
      <c r="D240" s="178" t="s">
        <v>365</v>
      </c>
      <c r="E240" s="130" t="s">
        <v>336</v>
      </c>
      <c r="F240" s="96">
        <v>2000</v>
      </c>
      <c r="G240" s="96">
        <v>2000</v>
      </c>
      <c r="H240" s="96">
        <v>0</v>
      </c>
      <c r="I240" s="96">
        <v>0</v>
      </c>
      <c r="J240" s="98"/>
      <c r="K240" s="98"/>
      <c r="L240" s="96">
        <v>0</v>
      </c>
      <c r="M240" s="93">
        <f t="shared" si="51"/>
        <v>0</v>
      </c>
    </row>
    <row r="241" spans="1:13" s="3" customFormat="1" ht="12.75">
      <c r="A241" s="176"/>
      <c r="B241" s="354"/>
      <c r="C241" s="176" t="s">
        <v>70</v>
      </c>
      <c r="D241" s="176" t="s">
        <v>193</v>
      </c>
      <c r="E241" s="114" t="s">
        <v>46</v>
      </c>
      <c r="F241" s="95">
        <f>SUM(F242:F244)</f>
        <v>38000</v>
      </c>
      <c r="G241" s="95">
        <f>SUM(G242:G244)</f>
        <v>38000</v>
      </c>
      <c r="H241" s="95">
        <f>SUM(H242:H244)</f>
        <v>0</v>
      </c>
      <c r="I241" s="95">
        <f>SUM(I242:I244)</f>
        <v>0</v>
      </c>
      <c r="J241" s="94" t="e">
        <f>SUM(#REF!)</f>
        <v>#REF!</v>
      </c>
      <c r="K241" s="94" t="e">
        <f>SUM(#REF!)</f>
        <v>#REF!</v>
      </c>
      <c r="L241" s="95">
        <f>SUM(L242:L244)</f>
        <v>0</v>
      </c>
      <c r="M241" s="93">
        <f t="shared" si="51"/>
        <v>0</v>
      </c>
    </row>
    <row r="242" spans="1:13" s="4" customFormat="1" ht="12.75">
      <c r="A242" s="178"/>
      <c r="B242" s="130"/>
      <c r="C242" s="178" t="s">
        <v>70</v>
      </c>
      <c r="D242" s="178" t="s">
        <v>366</v>
      </c>
      <c r="E242" s="130" t="s">
        <v>317</v>
      </c>
      <c r="F242" s="96">
        <v>5000</v>
      </c>
      <c r="G242" s="96">
        <v>5000</v>
      </c>
      <c r="H242" s="96"/>
      <c r="I242" s="96"/>
      <c r="J242" s="98"/>
      <c r="K242" s="98"/>
      <c r="L242" s="96"/>
      <c r="M242" s="93">
        <f t="shared" si="51"/>
        <v>0</v>
      </c>
    </row>
    <row r="243" spans="1:13" s="4" customFormat="1" ht="12.75">
      <c r="A243" s="178"/>
      <c r="B243" s="130"/>
      <c r="C243" s="178" t="s">
        <v>70</v>
      </c>
      <c r="D243" s="178" t="s">
        <v>367</v>
      </c>
      <c r="E243" s="130" t="s">
        <v>340</v>
      </c>
      <c r="F243" s="96">
        <v>30000</v>
      </c>
      <c r="G243" s="96">
        <v>30000</v>
      </c>
      <c r="H243" s="96"/>
      <c r="I243" s="96"/>
      <c r="J243" s="98"/>
      <c r="K243" s="98"/>
      <c r="L243" s="96"/>
      <c r="M243" s="93">
        <f t="shared" si="51"/>
        <v>0</v>
      </c>
    </row>
    <row r="244" spans="1:13" s="4" customFormat="1" ht="12.75">
      <c r="A244" s="178"/>
      <c r="B244" s="130"/>
      <c r="C244" s="178" t="s">
        <v>70</v>
      </c>
      <c r="D244" s="178" t="s">
        <v>368</v>
      </c>
      <c r="E244" s="130" t="s">
        <v>341</v>
      </c>
      <c r="F244" s="96">
        <v>3000</v>
      </c>
      <c r="G244" s="96">
        <v>3000</v>
      </c>
      <c r="H244" s="96"/>
      <c r="I244" s="96"/>
      <c r="J244" s="98"/>
      <c r="K244" s="98"/>
      <c r="L244" s="96"/>
      <c r="M244" s="93">
        <f t="shared" si="51"/>
        <v>0</v>
      </c>
    </row>
    <row r="245" spans="1:13" s="3" customFormat="1" ht="12.75">
      <c r="A245" s="176"/>
      <c r="B245" s="354"/>
      <c r="C245" s="176" t="s">
        <v>70</v>
      </c>
      <c r="D245" s="176" t="s">
        <v>194</v>
      </c>
      <c r="E245" s="114" t="s">
        <v>8</v>
      </c>
      <c r="F245" s="95">
        <f>SUM(F246:F247)</f>
        <v>25000</v>
      </c>
      <c r="G245" s="95">
        <f>SUM(G246:G247)</f>
        <v>25000</v>
      </c>
      <c r="H245" s="95">
        <f>SUM(H246:H247)</f>
        <v>0</v>
      </c>
      <c r="I245" s="95">
        <f>SUM(I246:I247)</f>
        <v>0</v>
      </c>
      <c r="J245" s="94" t="e">
        <f>SUM(#REF!,#REF!)</f>
        <v>#REF!</v>
      </c>
      <c r="K245" s="94" t="e">
        <f>SUM(#REF!,#REF!)</f>
        <v>#REF!</v>
      </c>
      <c r="L245" s="95">
        <f>SUM(L246:L247)</f>
        <v>0</v>
      </c>
      <c r="M245" s="93">
        <f t="shared" si="51"/>
        <v>0</v>
      </c>
    </row>
    <row r="246" spans="1:13" s="4" customFormat="1" ht="12.75">
      <c r="A246" s="178"/>
      <c r="B246" s="130"/>
      <c r="C246" s="178" t="s">
        <v>70</v>
      </c>
      <c r="D246" s="178" t="s">
        <v>369</v>
      </c>
      <c r="E246" s="130" t="s">
        <v>319</v>
      </c>
      <c r="F246" s="96">
        <v>25000</v>
      </c>
      <c r="G246" s="96">
        <v>25000</v>
      </c>
      <c r="H246" s="96"/>
      <c r="I246" s="96"/>
      <c r="J246" s="98"/>
      <c r="K246" s="98"/>
      <c r="L246" s="96"/>
      <c r="M246" s="93">
        <f t="shared" si="51"/>
        <v>0</v>
      </c>
    </row>
    <row r="247" spans="1:13" s="4" customFormat="1" ht="12.75">
      <c r="A247" s="178"/>
      <c r="B247" s="130"/>
      <c r="C247" s="178" t="s">
        <v>70</v>
      </c>
      <c r="D247" s="178" t="s">
        <v>370</v>
      </c>
      <c r="E247" s="130" t="s">
        <v>8</v>
      </c>
      <c r="F247" s="96"/>
      <c r="G247" s="96"/>
      <c r="H247" s="96"/>
      <c r="I247" s="96"/>
      <c r="J247" s="98"/>
      <c r="K247" s="98"/>
      <c r="L247" s="96"/>
      <c r="M247" s="93" t="e">
        <f t="shared" si="51"/>
        <v>#DIV/0!</v>
      </c>
    </row>
    <row r="248" spans="1:13" s="3" customFormat="1" ht="12.75">
      <c r="A248" s="176"/>
      <c r="B248" s="354"/>
      <c r="C248" s="176" t="s">
        <v>70</v>
      </c>
      <c r="D248" s="176" t="s">
        <v>305</v>
      </c>
      <c r="E248" s="114" t="s">
        <v>31</v>
      </c>
      <c r="F248" s="95">
        <f aca="true" t="shared" si="52" ref="F248:I249">SUM(F249)</f>
        <v>10000</v>
      </c>
      <c r="G248" s="95">
        <f t="shared" si="52"/>
        <v>10000</v>
      </c>
      <c r="H248" s="95">
        <f t="shared" si="52"/>
        <v>0</v>
      </c>
      <c r="I248" s="95">
        <f t="shared" si="52"/>
        <v>0</v>
      </c>
      <c r="J248" s="94"/>
      <c r="K248" s="94"/>
      <c r="L248" s="95">
        <f>SUM(L249)</f>
        <v>0</v>
      </c>
      <c r="M248" s="93">
        <f t="shared" si="51"/>
        <v>0</v>
      </c>
    </row>
    <row r="249" spans="1:13" s="3" customFormat="1" ht="12.75">
      <c r="A249" s="176"/>
      <c r="B249" s="354"/>
      <c r="C249" s="176" t="s">
        <v>70</v>
      </c>
      <c r="D249" s="176" t="s">
        <v>306</v>
      </c>
      <c r="E249" s="114" t="s">
        <v>53</v>
      </c>
      <c r="F249" s="95">
        <f t="shared" si="52"/>
        <v>10000</v>
      </c>
      <c r="G249" s="95">
        <f t="shared" si="52"/>
        <v>10000</v>
      </c>
      <c r="H249" s="95">
        <f t="shared" si="52"/>
        <v>0</v>
      </c>
      <c r="I249" s="95">
        <f t="shared" si="52"/>
        <v>0</v>
      </c>
      <c r="J249" s="94"/>
      <c r="K249" s="94"/>
      <c r="L249" s="95">
        <f>SUM(L250)</f>
        <v>0</v>
      </c>
      <c r="M249" s="93">
        <f t="shared" si="51"/>
        <v>0</v>
      </c>
    </row>
    <row r="250" spans="1:13" s="4" customFormat="1" ht="12.75">
      <c r="A250" s="178"/>
      <c r="B250" s="130"/>
      <c r="C250" s="178" t="s">
        <v>70</v>
      </c>
      <c r="D250" s="178" t="s">
        <v>371</v>
      </c>
      <c r="E250" s="130" t="s">
        <v>331</v>
      </c>
      <c r="F250" s="96">
        <v>10000</v>
      </c>
      <c r="G250" s="96">
        <v>10000</v>
      </c>
      <c r="H250" s="96"/>
      <c r="I250" s="96"/>
      <c r="J250" s="98"/>
      <c r="K250" s="98"/>
      <c r="L250" s="96"/>
      <c r="M250" s="93">
        <f t="shared" si="51"/>
        <v>0</v>
      </c>
    </row>
    <row r="251" spans="1:13" s="3" customFormat="1" ht="12.75">
      <c r="A251" s="179" t="s">
        <v>307</v>
      </c>
      <c r="B251" s="350" t="s">
        <v>502</v>
      </c>
      <c r="C251" s="220" t="s">
        <v>309</v>
      </c>
      <c r="D251" s="179" t="s">
        <v>249</v>
      </c>
      <c r="E251" s="180" t="s">
        <v>308</v>
      </c>
      <c r="F251" s="182">
        <f aca="true" t="shared" si="53" ref="F251:L251">SUM(F253)</f>
        <v>5000</v>
      </c>
      <c r="G251" s="182">
        <f t="shared" si="53"/>
        <v>5000</v>
      </c>
      <c r="H251" s="182">
        <f t="shared" si="53"/>
        <v>0</v>
      </c>
      <c r="I251" s="182">
        <f t="shared" si="53"/>
        <v>0</v>
      </c>
      <c r="J251" s="182">
        <f t="shared" si="53"/>
        <v>0</v>
      </c>
      <c r="K251" s="182">
        <f t="shared" si="53"/>
        <v>0</v>
      </c>
      <c r="L251" s="182">
        <f t="shared" si="53"/>
        <v>0</v>
      </c>
      <c r="M251" s="280">
        <f>+H251/G251*100</f>
        <v>0</v>
      </c>
    </row>
    <row r="252" spans="1:13" s="447" customFormat="1" ht="12.75">
      <c r="A252" s="445"/>
      <c r="B252" s="444">
        <v>11</v>
      </c>
      <c r="C252" s="452"/>
      <c r="D252" s="445"/>
      <c r="E252" s="444" t="s">
        <v>622</v>
      </c>
      <c r="F252" s="434">
        <v>5000</v>
      </c>
      <c r="G252" s="434">
        <v>5000</v>
      </c>
      <c r="H252" s="434"/>
      <c r="I252" s="434"/>
      <c r="J252" s="434"/>
      <c r="K252" s="434"/>
      <c r="L252" s="434"/>
      <c r="M252" s="434"/>
    </row>
    <row r="253" spans="1:13" s="3" customFormat="1" ht="12.75">
      <c r="A253" s="176"/>
      <c r="B253" s="130"/>
      <c r="C253" s="176" t="s">
        <v>309</v>
      </c>
      <c r="D253" s="176" t="s">
        <v>1</v>
      </c>
      <c r="E253" s="114" t="s">
        <v>3</v>
      </c>
      <c r="F253" s="95">
        <f>SUM(F254,F257)</f>
        <v>5000</v>
      </c>
      <c r="G253" s="95">
        <f aca="true" t="shared" si="54" ref="G253:L253">SUM(G254,G257)</f>
        <v>5000</v>
      </c>
      <c r="H253" s="95">
        <f t="shared" si="54"/>
        <v>0</v>
      </c>
      <c r="I253" s="95">
        <f t="shared" si="54"/>
        <v>0</v>
      </c>
      <c r="J253" s="92">
        <f t="shared" si="54"/>
        <v>0</v>
      </c>
      <c r="K253" s="92">
        <f t="shared" si="54"/>
        <v>0</v>
      </c>
      <c r="L253" s="95">
        <f t="shared" si="54"/>
        <v>0</v>
      </c>
      <c r="M253" s="93">
        <f>+H253/G253*100</f>
        <v>0</v>
      </c>
    </row>
    <row r="254" spans="1:13" s="3" customFormat="1" ht="12.75">
      <c r="A254" s="176"/>
      <c r="B254" s="130"/>
      <c r="C254" s="176" t="s">
        <v>309</v>
      </c>
      <c r="D254" s="176" t="s">
        <v>191</v>
      </c>
      <c r="E254" s="114" t="s">
        <v>4</v>
      </c>
      <c r="F254" s="95">
        <f aca="true" t="shared" si="55" ref="F254:L254">SUM(F255)</f>
        <v>5000</v>
      </c>
      <c r="G254" s="95">
        <f t="shared" si="55"/>
        <v>5000</v>
      </c>
      <c r="H254" s="95">
        <f t="shared" si="55"/>
        <v>0</v>
      </c>
      <c r="I254" s="95">
        <f t="shared" si="55"/>
        <v>0</v>
      </c>
      <c r="J254" s="92">
        <f t="shared" si="55"/>
        <v>0</v>
      </c>
      <c r="K254" s="92">
        <f t="shared" si="55"/>
        <v>0</v>
      </c>
      <c r="L254" s="95">
        <f t="shared" si="55"/>
        <v>0</v>
      </c>
      <c r="M254" s="93">
        <f aca="true" t="shared" si="56" ref="M254:M259">+H254/G254*100</f>
        <v>0</v>
      </c>
    </row>
    <row r="255" spans="1:13" s="3" customFormat="1" ht="12.75">
      <c r="A255" s="176"/>
      <c r="B255" s="354"/>
      <c r="C255" s="176" t="s">
        <v>309</v>
      </c>
      <c r="D255" s="176" t="s">
        <v>194</v>
      </c>
      <c r="E255" s="114" t="s">
        <v>8</v>
      </c>
      <c r="F255" s="95">
        <f>SUM(F256)</f>
        <v>5000</v>
      </c>
      <c r="G255" s="95">
        <f>SUM(G256)</f>
        <v>5000</v>
      </c>
      <c r="H255" s="95">
        <f>SUM(H256)</f>
        <v>0</v>
      </c>
      <c r="I255" s="95">
        <f>SUM(I256)</f>
        <v>0</v>
      </c>
      <c r="J255" s="94"/>
      <c r="K255" s="94"/>
      <c r="L255" s="95">
        <f>SUM(L256)</f>
        <v>0</v>
      </c>
      <c r="M255" s="93">
        <f t="shared" si="56"/>
        <v>0</v>
      </c>
    </row>
    <row r="256" spans="1:13" s="4" customFormat="1" ht="12.75">
      <c r="A256" s="178"/>
      <c r="B256" s="130"/>
      <c r="C256" s="178" t="s">
        <v>309</v>
      </c>
      <c r="D256" s="178" t="s">
        <v>372</v>
      </c>
      <c r="E256" s="130" t="s">
        <v>344</v>
      </c>
      <c r="F256" s="96">
        <v>5000</v>
      </c>
      <c r="G256" s="96">
        <v>5000</v>
      </c>
      <c r="H256" s="96"/>
      <c r="I256" s="96"/>
      <c r="J256" s="98"/>
      <c r="K256" s="98"/>
      <c r="L256" s="96"/>
      <c r="M256" s="93">
        <f t="shared" si="56"/>
        <v>0</v>
      </c>
    </row>
    <row r="257" spans="1:13" s="3" customFormat="1" ht="12.75">
      <c r="A257" s="176"/>
      <c r="B257" s="130"/>
      <c r="C257" s="176" t="s">
        <v>309</v>
      </c>
      <c r="D257" s="176" t="s">
        <v>305</v>
      </c>
      <c r="E257" s="114" t="s">
        <v>31</v>
      </c>
      <c r="F257" s="95">
        <f aca="true" t="shared" si="57" ref="F257:L257">SUM(F258)</f>
        <v>0</v>
      </c>
      <c r="G257" s="95">
        <f t="shared" si="57"/>
        <v>0</v>
      </c>
      <c r="H257" s="95">
        <f t="shared" si="57"/>
        <v>0</v>
      </c>
      <c r="I257" s="95">
        <f t="shared" si="57"/>
        <v>0</v>
      </c>
      <c r="J257" s="92">
        <f t="shared" si="57"/>
        <v>0</v>
      </c>
      <c r="K257" s="92">
        <f t="shared" si="57"/>
        <v>0</v>
      </c>
      <c r="L257" s="95">
        <f t="shared" si="57"/>
        <v>0</v>
      </c>
      <c r="M257" s="93" t="e">
        <f t="shared" si="56"/>
        <v>#DIV/0!</v>
      </c>
    </row>
    <row r="258" spans="1:13" s="3" customFormat="1" ht="12.75">
      <c r="A258" s="176"/>
      <c r="B258" s="354"/>
      <c r="C258" s="176" t="s">
        <v>309</v>
      </c>
      <c r="D258" s="176" t="s">
        <v>306</v>
      </c>
      <c r="E258" s="114" t="s">
        <v>53</v>
      </c>
      <c r="F258" s="95">
        <f>SUM(F259)</f>
        <v>0</v>
      </c>
      <c r="G258" s="95">
        <f>SUM(G259)</f>
        <v>0</v>
      </c>
      <c r="H258" s="95">
        <f>SUM(H259)</f>
        <v>0</v>
      </c>
      <c r="I258" s="95">
        <f>SUM(I259)</f>
        <v>0</v>
      </c>
      <c r="J258" s="94"/>
      <c r="K258" s="94"/>
      <c r="L258" s="95">
        <f>SUM(L259)</f>
        <v>0</v>
      </c>
      <c r="M258" s="93" t="e">
        <f t="shared" si="56"/>
        <v>#DIV/0!</v>
      </c>
    </row>
    <row r="259" spans="1:13" s="4" customFormat="1" ht="12.75">
      <c r="A259" s="178"/>
      <c r="B259" s="130"/>
      <c r="C259" s="178" t="s">
        <v>309</v>
      </c>
      <c r="D259" s="178" t="s">
        <v>371</v>
      </c>
      <c r="E259" s="130" t="s">
        <v>331</v>
      </c>
      <c r="F259" s="96"/>
      <c r="G259" s="96"/>
      <c r="H259" s="96"/>
      <c r="I259" s="96"/>
      <c r="J259" s="98"/>
      <c r="K259" s="98"/>
      <c r="L259" s="96"/>
      <c r="M259" s="93" t="e">
        <f t="shared" si="56"/>
        <v>#DIV/0!</v>
      </c>
    </row>
    <row r="260" spans="1:13" ht="12.75">
      <c r="A260" s="166" t="s">
        <v>185</v>
      </c>
      <c r="B260" s="187"/>
      <c r="C260" s="168"/>
      <c r="D260" s="129" t="s">
        <v>97</v>
      </c>
      <c r="E260" s="129"/>
      <c r="F260" s="91">
        <f>SUM(F262,F381,F434)</f>
        <v>24759500</v>
      </c>
      <c r="G260" s="91">
        <f>SUM(G262,G381,G434)</f>
        <v>24759500</v>
      </c>
      <c r="H260" s="91">
        <f>SUM(H262,H381,H434)</f>
        <v>449985</v>
      </c>
      <c r="I260" s="91">
        <f>SUM(I262,I381,I434)</f>
        <v>0</v>
      </c>
      <c r="J260" s="91" t="e">
        <f>+J262+J381+J434</f>
        <v>#REF!</v>
      </c>
      <c r="K260" s="91" t="e">
        <f>+K262+K381+K434</f>
        <v>#REF!</v>
      </c>
      <c r="L260" s="91">
        <f>SUM(L262,L381,L434)</f>
        <v>0</v>
      </c>
      <c r="M260" s="145">
        <f>+H260/G260*100</f>
        <v>1.8174236151780128</v>
      </c>
    </row>
    <row r="261" spans="1:13" ht="12.75">
      <c r="A261" s="166" t="s">
        <v>68</v>
      </c>
      <c r="B261" s="187"/>
      <c r="C261" s="168" t="s">
        <v>68</v>
      </c>
      <c r="D261" s="129" t="s">
        <v>71</v>
      </c>
      <c r="E261" s="129"/>
      <c r="F261" s="91"/>
      <c r="G261" s="91"/>
      <c r="H261" s="91"/>
      <c r="I261" s="91"/>
      <c r="J261" s="91"/>
      <c r="K261" s="91"/>
      <c r="L261" s="91"/>
      <c r="M261" s="145"/>
    </row>
    <row r="262" spans="1:13" ht="22.5">
      <c r="A262" s="221" t="s">
        <v>147</v>
      </c>
      <c r="B262" s="183"/>
      <c r="C262" s="170"/>
      <c r="D262" s="222" t="s">
        <v>269</v>
      </c>
      <c r="E262" s="223" t="s">
        <v>270</v>
      </c>
      <c r="F262" s="224">
        <f>SUM(F263,F280,F307,F322,F329,F351,F364,F370,)</f>
        <v>1077500</v>
      </c>
      <c r="G262" s="224">
        <f aca="true" t="shared" si="58" ref="G262:L262">SUM(G263,G280,G307,G322,G329,G351,G364,G370,)</f>
        <v>1077500</v>
      </c>
      <c r="H262" s="224">
        <f t="shared" si="58"/>
        <v>350481</v>
      </c>
      <c r="I262" s="224">
        <f t="shared" si="58"/>
        <v>0</v>
      </c>
      <c r="J262" s="224" t="e">
        <f t="shared" si="58"/>
        <v>#REF!</v>
      </c>
      <c r="K262" s="224" t="e">
        <f t="shared" si="58"/>
        <v>#REF!</v>
      </c>
      <c r="L262" s="224">
        <f t="shared" si="58"/>
        <v>0</v>
      </c>
      <c r="M262" s="284">
        <f>+H262/G262*100</f>
        <v>32.52723897911833</v>
      </c>
    </row>
    <row r="263" spans="1:13" ht="12.75">
      <c r="A263" s="172" t="s">
        <v>148</v>
      </c>
      <c r="B263" s="186"/>
      <c r="C263" s="201" t="s">
        <v>72</v>
      </c>
      <c r="D263" s="174" t="s">
        <v>249</v>
      </c>
      <c r="E263" s="174" t="s">
        <v>41</v>
      </c>
      <c r="F263" s="175">
        <f>SUM(F269,F276)</f>
        <v>388500</v>
      </c>
      <c r="G263" s="175">
        <f>SUM(G269,G276)</f>
        <v>388500</v>
      </c>
      <c r="H263" s="175">
        <f>SUM(H269,H276)</f>
        <v>137930</v>
      </c>
      <c r="I263" s="175">
        <f>SUM(I269,I276)</f>
        <v>0</v>
      </c>
      <c r="J263" s="175">
        <v>3850000</v>
      </c>
      <c r="K263" s="175">
        <v>3289500</v>
      </c>
      <c r="L263" s="175">
        <f>SUM(L269,L276)</f>
        <v>0</v>
      </c>
      <c r="M263" s="198">
        <f>+H263/G263+100</f>
        <v>100.35503217503218</v>
      </c>
    </row>
    <row r="264" spans="1:13" ht="12.75">
      <c r="A264" s="172"/>
      <c r="B264" s="349" t="s">
        <v>503</v>
      </c>
      <c r="C264" s="201"/>
      <c r="D264" s="174"/>
      <c r="E264" s="174" t="s">
        <v>42</v>
      </c>
      <c r="F264" s="175"/>
      <c r="G264" s="175"/>
      <c r="H264" s="175"/>
      <c r="I264" s="175"/>
      <c r="J264" s="175"/>
      <c r="K264" s="175"/>
      <c r="L264" s="175"/>
      <c r="M264" s="198"/>
    </row>
    <row r="265" spans="1:13" s="443" customFormat="1" ht="12.75">
      <c r="A265" s="429"/>
      <c r="B265" s="430">
        <v>11</v>
      </c>
      <c r="C265" s="435"/>
      <c r="D265" s="431"/>
      <c r="E265" s="431" t="s">
        <v>622</v>
      </c>
      <c r="F265" s="433">
        <v>10000</v>
      </c>
      <c r="G265" s="433">
        <v>10000</v>
      </c>
      <c r="H265" s="433">
        <v>0</v>
      </c>
      <c r="I265" s="433"/>
      <c r="J265" s="433"/>
      <c r="K265" s="433"/>
      <c r="L265" s="433"/>
      <c r="M265" s="434"/>
    </row>
    <row r="266" spans="1:13" s="443" customFormat="1" ht="12.75">
      <c r="A266" s="429"/>
      <c r="B266" s="430">
        <v>431</v>
      </c>
      <c r="C266" s="435"/>
      <c r="D266" s="431"/>
      <c r="E266" s="431" t="s">
        <v>629</v>
      </c>
      <c r="F266" s="433">
        <v>208500</v>
      </c>
      <c r="G266" s="433">
        <v>208500</v>
      </c>
      <c r="H266" s="433">
        <v>49373.65</v>
      </c>
      <c r="I266" s="433"/>
      <c r="J266" s="433"/>
      <c r="K266" s="433"/>
      <c r="L266" s="433"/>
      <c r="M266" s="434"/>
    </row>
    <row r="267" spans="1:13" s="443" customFormat="1" ht="12.75">
      <c r="A267" s="429"/>
      <c r="B267" s="430">
        <v>435</v>
      </c>
      <c r="C267" s="435"/>
      <c r="D267" s="431"/>
      <c r="E267" s="431" t="s">
        <v>630</v>
      </c>
      <c r="F267" s="433">
        <v>150000</v>
      </c>
      <c r="G267" s="433">
        <v>150000</v>
      </c>
      <c r="H267" s="433">
        <v>88556.25</v>
      </c>
      <c r="I267" s="433"/>
      <c r="J267" s="433"/>
      <c r="K267" s="433"/>
      <c r="L267" s="433"/>
      <c r="M267" s="434"/>
    </row>
    <row r="268" spans="1:13" s="443" customFormat="1" ht="12.75">
      <c r="A268" s="429"/>
      <c r="B268" s="430">
        <v>437</v>
      </c>
      <c r="C268" s="435"/>
      <c r="D268" s="431"/>
      <c r="E268" s="431" t="s">
        <v>631</v>
      </c>
      <c r="F268" s="433">
        <v>20000</v>
      </c>
      <c r="G268" s="433">
        <v>20000</v>
      </c>
      <c r="H268" s="433"/>
      <c r="I268" s="433"/>
      <c r="J268" s="433"/>
      <c r="K268" s="433"/>
      <c r="L268" s="433"/>
      <c r="M268" s="434"/>
    </row>
    <row r="269" spans="1:13" s="2" customFormat="1" ht="12.75">
      <c r="A269" s="176"/>
      <c r="B269" s="130"/>
      <c r="C269" s="176" t="s">
        <v>72</v>
      </c>
      <c r="D269" s="114">
        <v>3</v>
      </c>
      <c r="E269" s="115" t="s">
        <v>3</v>
      </c>
      <c r="F269" s="95">
        <f aca="true" t="shared" si="59" ref="F269:L269">SUM(F270,)</f>
        <v>388500</v>
      </c>
      <c r="G269" s="95">
        <f t="shared" si="59"/>
        <v>388500</v>
      </c>
      <c r="H269" s="95">
        <f t="shared" si="59"/>
        <v>137930</v>
      </c>
      <c r="I269" s="95">
        <f t="shared" si="59"/>
        <v>0</v>
      </c>
      <c r="J269" s="92">
        <f t="shared" si="59"/>
        <v>3850000</v>
      </c>
      <c r="K269" s="92">
        <f t="shared" si="59"/>
        <v>2970000</v>
      </c>
      <c r="L269" s="95">
        <f t="shared" si="59"/>
        <v>0</v>
      </c>
      <c r="M269" s="93">
        <f>+H269/G269*100</f>
        <v>35.503217503217506</v>
      </c>
    </row>
    <row r="270" spans="1:13" s="2" customFormat="1" ht="12.75">
      <c r="A270" s="176"/>
      <c r="B270" s="354"/>
      <c r="C270" s="176" t="s">
        <v>72</v>
      </c>
      <c r="D270" s="114">
        <v>32</v>
      </c>
      <c r="E270" s="115" t="s">
        <v>4</v>
      </c>
      <c r="F270" s="95">
        <f>SUM(F271,F273)</f>
        <v>388500</v>
      </c>
      <c r="G270" s="95">
        <f>SUM(G271,G273)</f>
        <v>388500</v>
      </c>
      <c r="H270" s="95">
        <f>SUM(H271,H273)</f>
        <v>137930</v>
      </c>
      <c r="I270" s="95">
        <f>SUM(I271,I273)</f>
        <v>0</v>
      </c>
      <c r="J270" s="93">
        <v>3850000</v>
      </c>
      <c r="K270" s="93">
        <v>2970000</v>
      </c>
      <c r="L270" s="95">
        <f>SUM(L271,L273)</f>
        <v>0</v>
      </c>
      <c r="M270" s="93">
        <f aca="true" t="shared" si="60" ref="M270:M279">+H270/G270*100</f>
        <v>35.503217503217506</v>
      </c>
    </row>
    <row r="271" spans="1:13" s="2" customFormat="1" ht="12.75">
      <c r="A271" s="176"/>
      <c r="B271" s="354"/>
      <c r="C271" s="176" t="s">
        <v>72</v>
      </c>
      <c r="D271" s="114">
        <v>322</v>
      </c>
      <c r="E271" s="115" t="s">
        <v>50</v>
      </c>
      <c r="F271" s="95">
        <f>SUM(F272)</f>
        <v>5000</v>
      </c>
      <c r="G271" s="95">
        <f>SUM(G272)</f>
        <v>5000</v>
      </c>
      <c r="H271" s="95">
        <f>SUM(H272)</f>
        <v>0</v>
      </c>
      <c r="I271" s="95">
        <f>SUM(I272)</f>
        <v>0</v>
      </c>
      <c r="J271" s="94" t="e">
        <f>SUM(#REF!)</f>
        <v>#REF!</v>
      </c>
      <c r="K271" s="94" t="e">
        <f>SUM(#REF!)</f>
        <v>#REF!</v>
      </c>
      <c r="L271" s="95">
        <f>SUM(L272)</f>
        <v>0</v>
      </c>
      <c r="M271" s="93">
        <f t="shared" si="60"/>
        <v>0</v>
      </c>
    </row>
    <row r="272" spans="1:13" s="4" customFormat="1" ht="12.75">
      <c r="A272" s="178"/>
      <c r="B272" s="130"/>
      <c r="C272" s="178" t="s">
        <v>72</v>
      </c>
      <c r="D272" s="130">
        <v>3224</v>
      </c>
      <c r="E272" s="131" t="s">
        <v>327</v>
      </c>
      <c r="F272" s="96">
        <v>5000</v>
      </c>
      <c r="G272" s="96">
        <v>5000</v>
      </c>
      <c r="H272" s="96"/>
      <c r="I272" s="96"/>
      <c r="J272" s="98"/>
      <c r="K272" s="98"/>
      <c r="L272" s="96"/>
      <c r="M272" s="93">
        <f t="shared" si="60"/>
        <v>0</v>
      </c>
    </row>
    <row r="273" spans="1:13" s="3" customFormat="1" ht="12.75">
      <c r="A273" s="176"/>
      <c r="B273" s="354"/>
      <c r="C273" s="176" t="s">
        <v>72</v>
      </c>
      <c r="D273" s="114">
        <v>323</v>
      </c>
      <c r="E273" s="115" t="s">
        <v>46</v>
      </c>
      <c r="F273" s="95">
        <f>SUM(F274:F275)</f>
        <v>383500</v>
      </c>
      <c r="G273" s="95">
        <f>SUM(G274:G275)</f>
        <v>383500</v>
      </c>
      <c r="H273" s="95">
        <f>SUM(H274:H275)</f>
        <v>137930</v>
      </c>
      <c r="I273" s="95">
        <f>SUM(I274:I275)</f>
        <v>0</v>
      </c>
      <c r="J273" s="94" t="e">
        <f>SUM(#REF!,#REF!)</f>
        <v>#REF!</v>
      </c>
      <c r="K273" s="94" t="e">
        <f>SUM(#REF!,#REF!)</f>
        <v>#REF!</v>
      </c>
      <c r="L273" s="95">
        <f>SUM(L274:L275)</f>
        <v>0</v>
      </c>
      <c r="M273" s="93">
        <f t="shared" si="60"/>
        <v>35.96610169491525</v>
      </c>
    </row>
    <row r="274" spans="1:13" s="4" customFormat="1" ht="12.75">
      <c r="A274" s="178"/>
      <c r="B274" s="130"/>
      <c r="C274" s="178" t="s">
        <v>72</v>
      </c>
      <c r="D274" s="130">
        <v>3232</v>
      </c>
      <c r="E274" s="131" t="s">
        <v>352</v>
      </c>
      <c r="F274" s="96">
        <v>378500</v>
      </c>
      <c r="G274" s="96">
        <v>378500</v>
      </c>
      <c r="H274" s="96">
        <v>137930</v>
      </c>
      <c r="I274" s="96"/>
      <c r="J274" s="98"/>
      <c r="K274" s="98"/>
      <c r="L274" s="96"/>
      <c r="M274" s="93">
        <f t="shared" si="60"/>
        <v>36.44121532364597</v>
      </c>
    </row>
    <row r="275" spans="1:13" s="4" customFormat="1" ht="22.5">
      <c r="A275" s="178"/>
      <c r="B275" s="130"/>
      <c r="C275" s="178" t="s">
        <v>72</v>
      </c>
      <c r="D275" s="130">
        <v>3236</v>
      </c>
      <c r="E275" s="131" t="s">
        <v>437</v>
      </c>
      <c r="F275" s="96">
        <v>5000</v>
      </c>
      <c r="G275" s="96">
        <v>5000</v>
      </c>
      <c r="H275" s="96"/>
      <c r="I275" s="96"/>
      <c r="J275" s="98"/>
      <c r="K275" s="98"/>
      <c r="L275" s="96"/>
      <c r="M275" s="93">
        <f t="shared" si="60"/>
        <v>0</v>
      </c>
    </row>
    <row r="276" spans="1:13" s="3" customFormat="1" ht="12.75">
      <c r="A276" s="176"/>
      <c r="B276" s="130"/>
      <c r="C276" s="176" t="s">
        <v>72</v>
      </c>
      <c r="D276" s="114">
        <v>4</v>
      </c>
      <c r="E276" s="115" t="s">
        <v>11</v>
      </c>
      <c r="F276" s="95">
        <f aca="true" t="shared" si="61" ref="F276:L276">SUM(F277,)</f>
        <v>0</v>
      </c>
      <c r="G276" s="95">
        <f t="shared" si="61"/>
        <v>0</v>
      </c>
      <c r="H276" s="95">
        <f t="shared" si="61"/>
        <v>0</v>
      </c>
      <c r="I276" s="95">
        <f t="shared" si="61"/>
        <v>0</v>
      </c>
      <c r="J276" s="92" t="e">
        <f t="shared" si="61"/>
        <v>#REF!</v>
      </c>
      <c r="K276" s="92" t="e">
        <f t="shared" si="61"/>
        <v>#REF!</v>
      </c>
      <c r="L276" s="95">
        <f t="shared" si="61"/>
        <v>0</v>
      </c>
      <c r="M276" s="93" t="e">
        <f t="shared" si="60"/>
        <v>#DIV/0!</v>
      </c>
    </row>
    <row r="277" spans="1:13" s="3" customFormat="1" ht="12.75">
      <c r="A277" s="176"/>
      <c r="B277" s="130"/>
      <c r="C277" s="176" t="s">
        <v>72</v>
      </c>
      <c r="D277" s="114">
        <v>42</v>
      </c>
      <c r="E277" s="115" t="s">
        <v>121</v>
      </c>
      <c r="F277" s="95">
        <f aca="true" t="shared" si="62" ref="F277:L277">SUM(F278)</f>
        <v>0</v>
      </c>
      <c r="G277" s="95">
        <f t="shared" si="62"/>
        <v>0</v>
      </c>
      <c r="H277" s="95">
        <f t="shared" si="62"/>
        <v>0</v>
      </c>
      <c r="I277" s="95">
        <f t="shared" si="62"/>
        <v>0</v>
      </c>
      <c r="J277" s="92" t="e">
        <f t="shared" si="62"/>
        <v>#REF!</v>
      </c>
      <c r="K277" s="92" t="e">
        <f t="shared" si="62"/>
        <v>#REF!</v>
      </c>
      <c r="L277" s="95">
        <f t="shared" si="62"/>
        <v>0</v>
      </c>
      <c r="M277" s="93" t="e">
        <f t="shared" si="60"/>
        <v>#DIV/0!</v>
      </c>
    </row>
    <row r="278" spans="1:13" s="3" customFormat="1" ht="12.75">
      <c r="A278" s="176"/>
      <c r="B278" s="354"/>
      <c r="C278" s="176" t="s">
        <v>72</v>
      </c>
      <c r="D278" s="114">
        <v>421</v>
      </c>
      <c r="E278" s="115" t="s">
        <v>56</v>
      </c>
      <c r="F278" s="95">
        <f>SUM(F279)</f>
        <v>0</v>
      </c>
      <c r="G278" s="95">
        <f>SUM(G279)</f>
        <v>0</v>
      </c>
      <c r="H278" s="95">
        <f>SUM(H279)</f>
        <v>0</v>
      </c>
      <c r="I278" s="95">
        <f>SUM(I279)</f>
        <v>0</v>
      </c>
      <c r="J278" s="94" t="e">
        <f>SUM(#REF!)</f>
        <v>#REF!</v>
      </c>
      <c r="K278" s="94" t="e">
        <f>SUM(#REF!)</f>
        <v>#REF!</v>
      </c>
      <c r="L278" s="95">
        <f>SUM(L279)</f>
        <v>0</v>
      </c>
      <c r="M278" s="93" t="e">
        <f t="shared" si="60"/>
        <v>#DIV/0!</v>
      </c>
    </row>
    <row r="279" spans="1:13" s="4" customFormat="1" ht="12.75">
      <c r="A279" s="178"/>
      <c r="B279" s="130"/>
      <c r="C279" s="178" t="s">
        <v>72</v>
      </c>
      <c r="D279" s="130">
        <v>4213</v>
      </c>
      <c r="E279" s="131" t="s">
        <v>373</v>
      </c>
      <c r="F279" s="96">
        <v>0</v>
      </c>
      <c r="G279" s="96">
        <v>0</v>
      </c>
      <c r="H279" s="96">
        <v>0</v>
      </c>
      <c r="I279" s="96">
        <v>0</v>
      </c>
      <c r="J279" s="98"/>
      <c r="K279" s="98"/>
      <c r="L279" s="96">
        <v>0</v>
      </c>
      <c r="M279" s="93" t="e">
        <f t="shared" si="60"/>
        <v>#DIV/0!</v>
      </c>
    </row>
    <row r="280" spans="1:13" ht="22.5">
      <c r="A280" s="225" t="s">
        <v>149</v>
      </c>
      <c r="B280" s="351" t="s">
        <v>504</v>
      </c>
      <c r="C280" s="226" t="s">
        <v>73</v>
      </c>
      <c r="D280" s="227" t="s">
        <v>249</v>
      </c>
      <c r="E280" s="197" t="s">
        <v>271</v>
      </c>
      <c r="F280" s="228">
        <f>SUM(F284,F303)</f>
        <v>363500</v>
      </c>
      <c r="G280" s="228">
        <f aca="true" t="shared" si="63" ref="G280:L280">SUM(G284,G303)</f>
        <v>363500</v>
      </c>
      <c r="H280" s="228">
        <f t="shared" si="63"/>
        <v>128562</v>
      </c>
      <c r="I280" s="228">
        <f t="shared" si="63"/>
        <v>0</v>
      </c>
      <c r="J280" s="228" t="e">
        <f t="shared" si="63"/>
        <v>#REF!</v>
      </c>
      <c r="K280" s="228" t="e">
        <f t="shared" si="63"/>
        <v>#REF!</v>
      </c>
      <c r="L280" s="228">
        <f t="shared" si="63"/>
        <v>0</v>
      </c>
      <c r="M280" s="283">
        <f>+H280/G280*100</f>
        <v>35.36781292984869</v>
      </c>
    </row>
    <row r="281" spans="1:13" s="443" customFormat="1" ht="12.75">
      <c r="A281" s="453"/>
      <c r="B281" s="457">
        <v>11</v>
      </c>
      <c r="C281" s="454"/>
      <c r="D281" s="455"/>
      <c r="E281" s="446" t="s">
        <v>622</v>
      </c>
      <c r="F281" s="456">
        <v>119000</v>
      </c>
      <c r="G281" s="456">
        <v>119000</v>
      </c>
      <c r="H281" s="456">
        <v>28249</v>
      </c>
      <c r="I281" s="456"/>
      <c r="J281" s="456"/>
      <c r="K281" s="456"/>
      <c r="L281" s="456"/>
      <c r="M281" s="451">
        <f>+H281/G281*100</f>
        <v>23.738655462184873</v>
      </c>
    </row>
    <row r="282" spans="1:13" s="443" customFormat="1" ht="12.75">
      <c r="A282" s="453"/>
      <c r="B282" s="457">
        <v>435</v>
      </c>
      <c r="C282" s="454"/>
      <c r="D282" s="455"/>
      <c r="E282" s="446" t="s">
        <v>632</v>
      </c>
      <c r="F282" s="456">
        <v>16000</v>
      </c>
      <c r="G282" s="456">
        <v>16000</v>
      </c>
      <c r="H282" s="456">
        <v>4427</v>
      </c>
      <c r="I282" s="456"/>
      <c r="J282" s="456"/>
      <c r="K282" s="456"/>
      <c r="L282" s="456"/>
      <c r="M282" s="451">
        <f>+H282/G282*100</f>
        <v>27.668749999999996</v>
      </c>
    </row>
    <row r="283" spans="1:13" s="443" customFormat="1" ht="12.75">
      <c r="A283" s="453"/>
      <c r="B283" s="457">
        <v>528</v>
      </c>
      <c r="C283" s="454"/>
      <c r="D283" s="455"/>
      <c r="E283" s="446" t="s">
        <v>625</v>
      </c>
      <c r="F283" s="456">
        <v>228500</v>
      </c>
      <c r="G283" s="456">
        <v>228500</v>
      </c>
      <c r="H283" s="456">
        <v>95886.79</v>
      </c>
      <c r="I283" s="456"/>
      <c r="J283" s="456"/>
      <c r="K283" s="456"/>
      <c r="L283" s="456"/>
      <c r="M283" s="451">
        <f>+H283/G283*100</f>
        <v>41.96358424507658</v>
      </c>
    </row>
    <row r="284" spans="1:13" s="2" customFormat="1" ht="12.75">
      <c r="A284" s="176"/>
      <c r="B284" s="130"/>
      <c r="C284" s="176" t="s">
        <v>73</v>
      </c>
      <c r="D284" s="114">
        <v>3</v>
      </c>
      <c r="E284" s="115" t="s">
        <v>3</v>
      </c>
      <c r="F284" s="95">
        <f>SUM(F291,F285,)</f>
        <v>353500</v>
      </c>
      <c r="G284" s="95">
        <f>SUM(G291,G285,)</f>
        <v>353500</v>
      </c>
      <c r="H284" s="95">
        <f>SUM(H291,H285,)</f>
        <v>128562</v>
      </c>
      <c r="I284" s="95">
        <f>SUM(I291,I285,)</f>
        <v>0</v>
      </c>
      <c r="J284" s="92" t="e">
        <f>SUM(J291,J285)</f>
        <v>#REF!</v>
      </c>
      <c r="K284" s="92" t="e">
        <f>SUM(K291,K285)</f>
        <v>#REF!</v>
      </c>
      <c r="L284" s="95">
        <f>SUM(L291,L285,)</f>
        <v>0</v>
      </c>
      <c r="M284" s="93">
        <f>+H284/G284*100</f>
        <v>36.36831683168317</v>
      </c>
    </row>
    <row r="285" spans="1:13" s="2" customFormat="1" ht="12.75">
      <c r="A285" s="176"/>
      <c r="B285" s="354"/>
      <c r="C285" s="176" t="s">
        <v>73</v>
      </c>
      <c r="D285" s="114">
        <v>31</v>
      </c>
      <c r="E285" s="115" t="s">
        <v>6</v>
      </c>
      <c r="F285" s="95">
        <f>SUM(F286,F288)</f>
        <v>220500</v>
      </c>
      <c r="G285" s="95">
        <f aca="true" t="shared" si="64" ref="G285:L285">SUM(G286,G288)</f>
        <v>220500</v>
      </c>
      <c r="H285" s="95">
        <f t="shared" si="64"/>
        <v>93391</v>
      </c>
      <c r="I285" s="95">
        <f t="shared" si="64"/>
        <v>0</v>
      </c>
      <c r="J285" s="92" t="e">
        <f t="shared" si="64"/>
        <v>#REF!</v>
      </c>
      <c r="K285" s="92" t="e">
        <f t="shared" si="64"/>
        <v>#REF!</v>
      </c>
      <c r="L285" s="95">
        <f t="shared" si="64"/>
        <v>0</v>
      </c>
      <c r="M285" s="93">
        <f aca="true" t="shared" si="65" ref="M285:M306">+H285/G285*100</f>
        <v>42.35419501133787</v>
      </c>
    </row>
    <row r="286" spans="1:13" s="2" customFormat="1" ht="12.75">
      <c r="A286" s="176"/>
      <c r="B286" s="354"/>
      <c r="C286" s="176" t="s">
        <v>73</v>
      </c>
      <c r="D286" s="114">
        <v>311</v>
      </c>
      <c r="E286" s="115" t="s">
        <v>112</v>
      </c>
      <c r="F286" s="95">
        <f>SUM(F287)</f>
        <v>182000</v>
      </c>
      <c r="G286" s="95">
        <f>SUM(G287)</f>
        <v>182000</v>
      </c>
      <c r="H286" s="95">
        <f>SUM(H287)</f>
        <v>85995</v>
      </c>
      <c r="I286" s="95">
        <f>SUM(I287)</f>
        <v>0</v>
      </c>
      <c r="J286" s="94" t="e">
        <f>SUM(#REF!)</f>
        <v>#REF!</v>
      </c>
      <c r="K286" s="94" t="e">
        <f>SUM(#REF!)</f>
        <v>#REF!</v>
      </c>
      <c r="L286" s="95">
        <f>SUM(L287)</f>
        <v>0</v>
      </c>
      <c r="M286" s="93">
        <f t="shared" si="65"/>
        <v>47.25</v>
      </c>
    </row>
    <row r="287" spans="1:13" s="4" customFormat="1" ht="12.75">
      <c r="A287" s="178"/>
      <c r="B287" s="130"/>
      <c r="C287" s="178" t="s">
        <v>73</v>
      </c>
      <c r="D287" s="130">
        <v>3111</v>
      </c>
      <c r="E287" s="131" t="s">
        <v>374</v>
      </c>
      <c r="F287" s="96">
        <v>182000</v>
      </c>
      <c r="G287" s="96">
        <v>182000</v>
      </c>
      <c r="H287" s="96">
        <v>85995</v>
      </c>
      <c r="I287" s="96"/>
      <c r="J287" s="98"/>
      <c r="K287" s="98"/>
      <c r="L287" s="96"/>
      <c r="M287" s="93">
        <f t="shared" si="65"/>
        <v>47.25</v>
      </c>
    </row>
    <row r="288" spans="1:13" s="2" customFormat="1" ht="12.75">
      <c r="A288" s="176"/>
      <c r="B288" s="354"/>
      <c r="C288" s="176" t="s">
        <v>73</v>
      </c>
      <c r="D288" s="114">
        <v>313</v>
      </c>
      <c r="E288" s="115" t="s">
        <v>48</v>
      </c>
      <c r="F288" s="95">
        <f>SUM(F289:F290)</f>
        <v>38500</v>
      </c>
      <c r="G288" s="95">
        <f>SUM(G289:G290)</f>
        <v>38500</v>
      </c>
      <c r="H288" s="95">
        <f>SUM(H289:H290)</f>
        <v>7396</v>
      </c>
      <c r="I288" s="95">
        <f>SUM(I289:I290)</f>
        <v>0</v>
      </c>
      <c r="J288" s="94" t="e">
        <f>SUM(#REF!,#REF!)</f>
        <v>#REF!</v>
      </c>
      <c r="K288" s="94" t="e">
        <f>SUM(#REF!,#REF!)</f>
        <v>#REF!</v>
      </c>
      <c r="L288" s="95">
        <f>SUM(L289:L290)</f>
        <v>0</v>
      </c>
      <c r="M288" s="93">
        <f t="shared" si="65"/>
        <v>19.210389610389612</v>
      </c>
    </row>
    <row r="289" spans="1:13" s="4" customFormat="1" ht="12.75">
      <c r="A289" s="178"/>
      <c r="B289" s="130"/>
      <c r="C289" s="178" t="s">
        <v>73</v>
      </c>
      <c r="D289" s="130">
        <v>3132</v>
      </c>
      <c r="E289" s="131" t="s">
        <v>321</v>
      </c>
      <c r="F289" s="96">
        <v>35000</v>
      </c>
      <c r="G289" s="96">
        <v>35000</v>
      </c>
      <c r="H289" s="96">
        <v>6665</v>
      </c>
      <c r="I289" s="96"/>
      <c r="J289" s="98"/>
      <c r="K289" s="98"/>
      <c r="L289" s="96"/>
      <c r="M289" s="93">
        <f>+H289/G289*100</f>
        <v>19.04285714285714</v>
      </c>
    </row>
    <row r="290" spans="1:13" s="4" customFormat="1" ht="12.75">
      <c r="A290" s="178"/>
      <c r="B290" s="130"/>
      <c r="C290" s="178" t="s">
        <v>73</v>
      </c>
      <c r="D290" s="130">
        <v>3133</v>
      </c>
      <c r="E290" s="131" t="s">
        <v>322</v>
      </c>
      <c r="F290" s="96">
        <v>3500</v>
      </c>
      <c r="G290" s="96">
        <v>3500</v>
      </c>
      <c r="H290" s="96">
        <v>731</v>
      </c>
      <c r="I290" s="96"/>
      <c r="J290" s="98"/>
      <c r="K290" s="98"/>
      <c r="L290" s="96"/>
      <c r="M290" s="93">
        <f t="shared" si="65"/>
        <v>20.885714285714286</v>
      </c>
    </row>
    <row r="291" spans="1:13" s="2" customFormat="1" ht="12.75">
      <c r="A291" s="176"/>
      <c r="B291" s="354"/>
      <c r="C291" s="176" t="s">
        <v>73</v>
      </c>
      <c r="D291" s="114">
        <v>32</v>
      </c>
      <c r="E291" s="115" t="s">
        <v>4</v>
      </c>
      <c r="F291" s="95">
        <f>SUM(F292,F294,F298,F301)</f>
        <v>133000</v>
      </c>
      <c r="G291" s="95">
        <f>SUM(G292,G294,G298,G301)</f>
        <v>133000</v>
      </c>
      <c r="H291" s="95">
        <f>SUM(H292,H294,H298,H301)</f>
        <v>35171</v>
      </c>
      <c r="I291" s="95">
        <f>SUM(I292,I294,I298,I301)</f>
        <v>0</v>
      </c>
      <c r="J291" s="93">
        <v>640500</v>
      </c>
      <c r="K291" s="93">
        <v>522000</v>
      </c>
      <c r="L291" s="95">
        <f>SUM(L292,L294,L298,L301)</f>
        <v>0</v>
      </c>
      <c r="M291" s="93">
        <f t="shared" si="65"/>
        <v>26.44436090225564</v>
      </c>
    </row>
    <row r="292" spans="1:13" s="2" customFormat="1" ht="12.75">
      <c r="A292" s="176"/>
      <c r="B292" s="354"/>
      <c r="C292" s="176" t="s">
        <v>73</v>
      </c>
      <c r="D292" s="114">
        <v>321</v>
      </c>
      <c r="E292" s="115" t="s">
        <v>113</v>
      </c>
      <c r="F292" s="95">
        <f>SUM(F293)</f>
        <v>8000</v>
      </c>
      <c r="G292" s="95">
        <f>SUM(G293)</f>
        <v>8000</v>
      </c>
      <c r="H292" s="95">
        <f>SUM(H293)</f>
        <v>2496</v>
      </c>
      <c r="I292" s="95">
        <f>SUM(I293)</f>
        <v>0</v>
      </c>
      <c r="J292" s="94" t="e">
        <f>SUM(#REF!)</f>
        <v>#REF!</v>
      </c>
      <c r="K292" s="94" t="e">
        <f>SUM(#REF!)</f>
        <v>#REF!</v>
      </c>
      <c r="L292" s="95">
        <f>SUM(L293)</f>
        <v>0</v>
      </c>
      <c r="M292" s="93">
        <f t="shared" si="65"/>
        <v>31.2</v>
      </c>
    </row>
    <row r="293" spans="1:13" s="4" customFormat="1" ht="12.75">
      <c r="A293" s="178"/>
      <c r="B293" s="130"/>
      <c r="C293" s="178" t="s">
        <v>73</v>
      </c>
      <c r="D293" s="130">
        <v>3212</v>
      </c>
      <c r="E293" s="131" t="s">
        <v>375</v>
      </c>
      <c r="F293" s="96">
        <v>8000</v>
      </c>
      <c r="G293" s="96">
        <v>8000</v>
      </c>
      <c r="H293" s="96">
        <v>2496</v>
      </c>
      <c r="I293" s="96"/>
      <c r="J293" s="98"/>
      <c r="K293" s="98"/>
      <c r="L293" s="96"/>
      <c r="M293" s="93">
        <f t="shared" si="65"/>
        <v>31.2</v>
      </c>
    </row>
    <row r="294" spans="1:13" s="2" customFormat="1" ht="12.75">
      <c r="A294" s="176"/>
      <c r="B294" s="354"/>
      <c r="C294" s="176" t="s">
        <v>73</v>
      </c>
      <c r="D294" s="114">
        <v>322</v>
      </c>
      <c r="E294" s="115" t="s">
        <v>50</v>
      </c>
      <c r="F294" s="95">
        <f>SUM(F295:F297)</f>
        <v>45000</v>
      </c>
      <c r="G294" s="95">
        <f aca="true" t="shared" si="66" ref="G294:L294">SUM(G295:G297)</f>
        <v>45000</v>
      </c>
      <c r="H294" s="95">
        <f t="shared" si="66"/>
        <v>19412</v>
      </c>
      <c r="I294" s="95">
        <f t="shared" si="66"/>
        <v>0</v>
      </c>
      <c r="J294" s="95">
        <f t="shared" si="66"/>
        <v>0</v>
      </c>
      <c r="K294" s="95">
        <f t="shared" si="66"/>
        <v>0</v>
      </c>
      <c r="L294" s="95">
        <f t="shared" si="66"/>
        <v>0</v>
      </c>
      <c r="M294" s="93">
        <f t="shared" si="65"/>
        <v>43.13777777777778</v>
      </c>
    </row>
    <row r="295" spans="1:13" s="4" customFormat="1" ht="12.75">
      <c r="A295" s="178"/>
      <c r="B295" s="130"/>
      <c r="C295" s="178" t="s">
        <v>73</v>
      </c>
      <c r="D295" s="130">
        <v>3223</v>
      </c>
      <c r="E295" s="131" t="s">
        <v>326</v>
      </c>
      <c r="F295" s="96">
        <v>25000</v>
      </c>
      <c r="G295" s="96">
        <v>25000</v>
      </c>
      <c r="H295" s="96">
        <v>11582</v>
      </c>
      <c r="I295" s="96"/>
      <c r="J295" s="98"/>
      <c r="K295" s="98"/>
      <c r="L295" s="96"/>
      <c r="M295" s="93">
        <f t="shared" si="65"/>
        <v>46.328</v>
      </c>
    </row>
    <row r="296" spans="1:13" s="4" customFormat="1" ht="12.75">
      <c r="A296" s="178"/>
      <c r="B296" s="130"/>
      <c r="C296" s="178" t="s">
        <v>73</v>
      </c>
      <c r="D296" s="130">
        <v>3224</v>
      </c>
      <c r="E296" s="131" t="s">
        <v>376</v>
      </c>
      <c r="F296" s="96">
        <v>15000</v>
      </c>
      <c r="G296" s="96">
        <v>15000</v>
      </c>
      <c r="H296" s="96">
        <v>7190</v>
      </c>
      <c r="I296" s="96"/>
      <c r="J296" s="98"/>
      <c r="K296" s="98"/>
      <c r="L296" s="96"/>
      <c r="M296" s="93">
        <f t="shared" si="65"/>
        <v>47.93333333333333</v>
      </c>
    </row>
    <row r="297" spans="1:13" s="4" customFormat="1" ht="12.75">
      <c r="A297" s="178"/>
      <c r="B297" s="130"/>
      <c r="C297" s="178" t="s">
        <v>73</v>
      </c>
      <c r="D297" s="130">
        <v>3225</v>
      </c>
      <c r="E297" s="131" t="s">
        <v>406</v>
      </c>
      <c r="F297" s="96">
        <v>5000</v>
      </c>
      <c r="G297" s="96">
        <v>5000</v>
      </c>
      <c r="H297" s="96">
        <v>640</v>
      </c>
      <c r="I297" s="96"/>
      <c r="J297" s="98"/>
      <c r="K297" s="98"/>
      <c r="L297" s="96"/>
      <c r="M297" s="93">
        <f t="shared" si="65"/>
        <v>12.8</v>
      </c>
    </row>
    <row r="298" spans="1:13" s="2" customFormat="1" ht="12.75">
      <c r="A298" s="176"/>
      <c r="B298" s="354"/>
      <c r="C298" s="176" t="s">
        <v>73</v>
      </c>
      <c r="D298" s="114">
        <v>323</v>
      </c>
      <c r="E298" s="115" t="s">
        <v>46</v>
      </c>
      <c r="F298" s="95">
        <f>SUM(F299:F300)</f>
        <v>78000</v>
      </c>
      <c r="G298" s="95">
        <f>SUM(G299:G300)</f>
        <v>78000</v>
      </c>
      <c r="H298" s="95">
        <f>SUM(H299:H300)</f>
        <v>11546</v>
      </c>
      <c r="I298" s="95">
        <f>SUM(I299:I300)</f>
        <v>0</v>
      </c>
      <c r="J298" s="94" t="e">
        <f>SUM(#REF!)</f>
        <v>#REF!</v>
      </c>
      <c r="K298" s="94" t="e">
        <f>SUM(#REF!)</f>
        <v>#REF!</v>
      </c>
      <c r="L298" s="95">
        <f>SUM(L299:L300)</f>
        <v>0</v>
      </c>
      <c r="M298" s="93">
        <f t="shared" si="65"/>
        <v>14.802564102564103</v>
      </c>
    </row>
    <row r="299" spans="1:13" s="4" customFormat="1" ht="12.75">
      <c r="A299" s="178"/>
      <c r="B299" s="130"/>
      <c r="C299" s="178" t="s">
        <v>73</v>
      </c>
      <c r="D299" s="130">
        <v>3232</v>
      </c>
      <c r="E299" s="131" t="s">
        <v>352</v>
      </c>
      <c r="F299" s="96">
        <v>76000</v>
      </c>
      <c r="G299" s="96">
        <v>76000</v>
      </c>
      <c r="H299" s="96">
        <v>10134</v>
      </c>
      <c r="I299" s="96"/>
      <c r="J299" s="98"/>
      <c r="K299" s="98"/>
      <c r="L299" s="96"/>
      <c r="M299" s="93">
        <f t="shared" si="65"/>
        <v>13.33421052631579</v>
      </c>
    </row>
    <row r="300" spans="1:13" s="4" customFormat="1" ht="12.75">
      <c r="A300" s="178"/>
      <c r="B300" s="130"/>
      <c r="C300" s="178" t="s">
        <v>73</v>
      </c>
      <c r="D300" s="130">
        <v>3239</v>
      </c>
      <c r="E300" s="131" t="s">
        <v>438</v>
      </c>
      <c r="F300" s="96">
        <v>2000</v>
      </c>
      <c r="G300" s="96">
        <v>2000</v>
      </c>
      <c r="H300" s="96">
        <v>1412</v>
      </c>
      <c r="I300" s="96"/>
      <c r="J300" s="98"/>
      <c r="K300" s="98"/>
      <c r="L300" s="96"/>
      <c r="M300" s="93">
        <f t="shared" si="65"/>
        <v>70.6</v>
      </c>
    </row>
    <row r="301" spans="1:13" s="2" customFormat="1" ht="12.75">
      <c r="A301" s="176"/>
      <c r="B301" s="114"/>
      <c r="C301" s="176" t="s">
        <v>73</v>
      </c>
      <c r="D301" s="114">
        <v>329</v>
      </c>
      <c r="E301" s="115" t="s">
        <v>8</v>
      </c>
      <c r="F301" s="95">
        <f>SUM(F302)</f>
        <v>2000</v>
      </c>
      <c r="G301" s="95">
        <f>SUM(G302)</f>
        <v>2000</v>
      </c>
      <c r="H301" s="95">
        <f>SUM(H302)</f>
        <v>1717</v>
      </c>
      <c r="I301" s="95">
        <f>SUM(I302)</f>
        <v>0</v>
      </c>
      <c r="J301" s="94"/>
      <c r="K301" s="94"/>
      <c r="L301" s="95">
        <f>SUM(L302)</f>
        <v>0</v>
      </c>
      <c r="M301" s="93">
        <f t="shared" si="65"/>
        <v>85.85000000000001</v>
      </c>
    </row>
    <row r="302" spans="1:13" s="373" customFormat="1" ht="12.75">
      <c r="A302" s="370"/>
      <c r="B302" s="371"/>
      <c r="C302" s="178" t="s">
        <v>73</v>
      </c>
      <c r="D302" s="130">
        <v>3292</v>
      </c>
      <c r="E302" s="131" t="s">
        <v>439</v>
      </c>
      <c r="F302" s="96">
        <v>2000</v>
      </c>
      <c r="G302" s="96">
        <v>2000</v>
      </c>
      <c r="H302" s="96">
        <v>1717</v>
      </c>
      <c r="I302" s="96"/>
      <c r="J302" s="98"/>
      <c r="K302" s="98"/>
      <c r="L302" s="96"/>
      <c r="M302" s="93">
        <f t="shared" si="65"/>
        <v>85.85000000000001</v>
      </c>
    </row>
    <row r="303" spans="1:14" s="3" customFormat="1" ht="12.75">
      <c r="A303" s="176"/>
      <c r="B303" s="130"/>
      <c r="C303" s="176" t="s">
        <v>73</v>
      </c>
      <c r="D303" s="114">
        <v>4</v>
      </c>
      <c r="E303" s="115" t="s">
        <v>11</v>
      </c>
      <c r="F303" s="95">
        <f aca="true" t="shared" si="67" ref="F303:I304">SUM(F304)</f>
        <v>10000</v>
      </c>
      <c r="G303" s="95">
        <f t="shared" si="67"/>
        <v>10000</v>
      </c>
      <c r="H303" s="95">
        <f t="shared" si="67"/>
        <v>0</v>
      </c>
      <c r="I303" s="95">
        <f t="shared" si="67"/>
        <v>0</v>
      </c>
      <c r="J303" s="93"/>
      <c r="K303" s="93"/>
      <c r="L303" s="95">
        <f>SUM(L304)</f>
        <v>0</v>
      </c>
      <c r="M303" s="93">
        <f t="shared" si="65"/>
        <v>0</v>
      </c>
      <c r="N303" s="77"/>
    </row>
    <row r="304" spans="1:13" s="3" customFormat="1" ht="12.75" customHeight="1">
      <c r="A304" s="176"/>
      <c r="B304" s="354"/>
      <c r="C304" s="176" t="s">
        <v>73</v>
      </c>
      <c r="D304" s="114">
        <v>42</v>
      </c>
      <c r="E304" s="115" t="s">
        <v>122</v>
      </c>
      <c r="F304" s="95">
        <f t="shared" si="67"/>
        <v>10000</v>
      </c>
      <c r="G304" s="95">
        <f t="shared" si="67"/>
        <v>10000</v>
      </c>
      <c r="H304" s="95">
        <f t="shared" si="67"/>
        <v>0</v>
      </c>
      <c r="I304" s="95">
        <f t="shared" si="67"/>
        <v>0</v>
      </c>
      <c r="J304" s="93"/>
      <c r="K304" s="93"/>
      <c r="L304" s="95">
        <f>SUM(L305)</f>
        <v>0</v>
      </c>
      <c r="M304" s="93">
        <f t="shared" si="65"/>
        <v>0</v>
      </c>
    </row>
    <row r="305" spans="1:13" s="3" customFormat="1" ht="12.75">
      <c r="A305" s="176"/>
      <c r="B305" s="354"/>
      <c r="C305" s="176" t="s">
        <v>73</v>
      </c>
      <c r="D305" s="114">
        <v>422</v>
      </c>
      <c r="E305" s="115" t="s">
        <v>44</v>
      </c>
      <c r="F305" s="95">
        <f>SUM(F306)</f>
        <v>10000</v>
      </c>
      <c r="G305" s="95">
        <f>SUM(G306)</f>
        <v>10000</v>
      </c>
      <c r="H305" s="95">
        <f>SUM(H306)</f>
        <v>0</v>
      </c>
      <c r="I305" s="95">
        <f>SUM(I306)</f>
        <v>0</v>
      </c>
      <c r="J305" s="94" t="e">
        <f>SUM(#REF!)</f>
        <v>#REF!</v>
      </c>
      <c r="K305" s="94" t="e">
        <f>SUM(#REF!)</f>
        <v>#REF!</v>
      </c>
      <c r="L305" s="95">
        <f>SUM(L306)</f>
        <v>0</v>
      </c>
      <c r="M305" s="93">
        <f t="shared" si="65"/>
        <v>0</v>
      </c>
    </row>
    <row r="306" spans="1:13" s="4" customFormat="1" ht="12.75">
      <c r="A306" s="178"/>
      <c r="B306" s="130"/>
      <c r="C306" s="178" t="s">
        <v>73</v>
      </c>
      <c r="D306" s="130">
        <v>4227</v>
      </c>
      <c r="E306" s="131" t="s">
        <v>377</v>
      </c>
      <c r="F306" s="96">
        <v>10000</v>
      </c>
      <c r="G306" s="96">
        <v>10000</v>
      </c>
      <c r="H306" s="96"/>
      <c r="I306" s="96"/>
      <c r="J306" s="98"/>
      <c r="K306" s="98"/>
      <c r="L306" s="96"/>
      <c r="M306" s="93">
        <f t="shared" si="65"/>
        <v>0</v>
      </c>
    </row>
    <row r="307" spans="1:13" ht="12.75">
      <c r="A307" s="172" t="s">
        <v>150</v>
      </c>
      <c r="B307" s="349" t="s">
        <v>505</v>
      </c>
      <c r="C307" s="201" t="s">
        <v>74</v>
      </c>
      <c r="D307" s="202" t="s">
        <v>249</v>
      </c>
      <c r="E307" s="174" t="s">
        <v>272</v>
      </c>
      <c r="F307" s="175">
        <f>SUM(F310,F318)</f>
        <v>100000</v>
      </c>
      <c r="G307" s="175">
        <f>SUM(G310,G318)</f>
        <v>100000</v>
      </c>
      <c r="H307" s="175">
        <f>SUM(H310,H318)</f>
        <v>43514</v>
      </c>
      <c r="I307" s="175">
        <f>SUM(I310,I318)</f>
        <v>0</v>
      </c>
      <c r="J307" s="175">
        <v>1371000</v>
      </c>
      <c r="K307" s="175">
        <v>1125000</v>
      </c>
      <c r="L307" s="175">
        <f>SUM(L310,L318)</f>
        <v>0</v>
      </c>
      <c r="M307" s="280">
        <f>+H307/G307*100</f>
        <v>43.514</v>
      </c>
    </row>
    <row r="308" spans="1:13" s="443" customFormat="1" ht="12.75">
      <c r="A308" s="429"/>
      <c r="B308" s="430">
        <v>11</v>
      </c>
      <c r="C308" s="435"/>
      <c r="D308" s="431"/>
      <c r="E308" s="431" t="s">
        <v>622</v>
      </c>
      <c r="F308" s="433">
        <v>50000</v>
      </c>
      <c r="G308" s="433">
        <v>50000</v>
      </c>
      <c r="H308" s="433">
        <v>19723.75</v>
      </c>
      <c r="I308" s="433"/>
      <c r="J308" s="433"/>
      <c r="K308" s="433"/>
      <c r="L308" s="433"/>
      <c r="M308" s="434">
        <f>+H308/G308*100</f>
        <v>39.447500000000005</v>
      </c>
    </row>
    <row r="309" spans="1:13" s="443" customFormat="1" ht="12.75">
      <c r="A309" s="429"/>
      <c r="B309" s="430">
        <v>433</v>
      </c>
      <c r="C309" s="435"/>
      <c r="D309" s="431"/>
      <c r="E309" s="431" t="s">
        <v>628</v>
      </c>
      <c r="F309" s="433">
        <v>50000</v>
      </c>
      <c r="G309" s="433">
        <v>50000</v>
      </c>
      <c r="H309" s="433">
        <v>23789.8</v>
      </c>
      <c r="I309" s="433"/>
      <c r="J309" s="433"/>
      <c r="K309" s="433"/>
      <c r="L309" s="433"/>
      <c r="M309" s="434">
        <f>+H309/G309*100</f>
        <v>47.5796</v>
      </c>
    </row>
    <row r="310" spans="1:13" s="2" customFormat="1" ht="12.75">
      <c r="A310" s="176"/>
      <c r="B310" s="130"/>
      <c r="C310" s="176" t="s">
        <v>74</v>
      </c>
      <c r="D310" s="114">
        <v>3</v>
      </c>
      <c r="E310" s="115" t="s">
        <v>3</v>
      </c>
      <c r="F310" s="95">
        <f>SUM(F311)</f>
        <v>100000</v>
      </c>
      <c r="G310" s="95">
        <f>SUM(G311)</f>
        <v>100000</v>
      </c>
      <c r="H310" s="95">
        <f>SUM(H311)</f>
        <v>43514</v>
      </c>
      <c r="I310" s="95">
        <f>SUM(I311)</f>
        <v>0</v>
      </c>
      <c r="J310" s="93">
        <v>1371000</v>
      </c>
      <c r="K310" s="93">
        <v>1125000</v>
      </c>
      <c r="L310" s="95">
        <f>SUM(L311)</f>
        <v>0</v>
      </c>
      <c r="M310" s="93">
        <f>+H310/G310*100</f>
        <v>43.514</v>
      </c>
    </row>
    <row r="311" spans="1:13" s="2" customFormat="1" ht="12.75">
      <c r="A311" s="176"/>
      <c r="B311" s="354"/>
      <c r="C311" s="176" t="s">
        <v>74</v>
      </c>
      <c r="D311" s="114">
        <v>32</v>
      </c>
      <c r="E311" s="115" t="s">
        <v>4</v>
      </c>
      <c r="F311" s="95">
        <f>SUM(F312,F315)</f>
        <v>100000</v>
      </c>
      <c r="G311" s="95">
        <f>SUM(G312,G315)</f>
        <v>100000</v>
      </c>
      <c r="H311" s="95">
        <f>SUM(H312,H315)</f>
        <v>43514</v>
      </c>
      <c r="I311" s="95">
        <f>SUM(I312,I315)</f>
        <v>0</v>
      </c>
      <c r="J311" s="93">
        <v>1371000</v>
      </c>
      <c r="K311" s="93">
        <v>1125000</v>
      </c>
      <c r="L311" s="95">
        <f>SUM(L312,L315)</f>
        <v>0</v>
      </c>
      <c r="M311" s="93">
        <f aca="true" t="shared" si="68" ref="M311:M321">+H311/G311*100</f>
        <v>43.514</v>
      </c>
    </row>
    <row r="312" spans="1:13" s="2" customFormat="1" ht="12.75">
      <c r="A312" s="176"/>
      <c r="B312" s="354"/>
      <c r="C312" s="176" t="s">
        <v>74</v>
      </c>
      <c r="D312" s="114">
        <v>322</v>
      </c>
      <c r="E312" s="115" t="s">
        <v>50</v>
      </c>
      <c r="F312" s="95">
        <f>SUM(F313:F314)</f>
        <v>60000</v>
      </c>
      <c r="G312" s="95">
        <f>SUM(G313:G314)</f>
        <v>60000</v>
      </c>
      <c r="H312" s="95">
        <f>SUM(H313:H314)</f>
        <v>23790</v>
      </c>
      <c r="I312" s="95">
        <f>SUM(I313:I314)</f>
        <v>0</v>
      </c>
      <c r="J312" s="94" t="e">
        <f>SUM(#REF!,#REF!)</f>
        <v>#REF!</v>
      </c>
      <c r="K312" s="94" t="e">
        <f>SUM(#REF!,#REF!)</f>
        <v>#REF!</v>
      </c>
      <c r="L312" s="95">
        <f>SUM(L313:L314)</f>
        <v>0</v>
      </c>
      <c r="M312" s="93">
        <f t="shared" si="68"/>
        <v>39.65</v>
      </c>
    </row>
    <row r="313" spans="1:13" s="4" customFormat="1" ht="12.75">
      <c r="A313" s="178"/>
      <c r="B313" s="130"/>
      <c r="C313" s="178" t="s">
        <v>74</v>
      </c>
      <c r="D313" s="193">
        <v>3223</v>
      </c>
      <c r="E313" s="194" t="s">
        <v>326</v>
      </c>
      <c r="F313" s="96">
        <v>60000</v>
      </c>
      <c r="G313" s="96">
        <v>60000</v>
      </c>
      <c r="H313" s="96">
        <v>23790</v>
      </c>
      <c r="I313" s="96"/>
      <c r="J313" s="98"/>
      <c r="K313" s="98"/>
      <c r="L313" s="96"/>
      <c r="M313" s="93">
        <f t="shared" si="68"/>
        <v>39.65</v>
      </c>
    </row>
    <row r="314" spans="1:13" s="4" customFormat="1" ht="12.75">
      <c r="A314" s="178"/>
      <c r="B314" s="130"/>
      <c r="C314" s="178" t="s">
        <v>74</v>
      </c>
      <c r="D314" s="193">
        <v>3224</v>
      </c>
      <c r="E314" s="194" t="s">
        <v>327</v>
      </c>
      <c r="F314" s="96"/>
      <c r="G314" s="96"/>
      <c r="H314" s="96"/>
      <c r="I314" s="96"/>
      <c r="J314" s="98"/>
      <c r="K314" s="98"/>
      <c r="L314" s="96"/>
      <c r="M314" s="93" t="e">
        <f t="shared" si="68"/>
        <v>#DIV/0!</v>
      </c>
    </row>
    <row r="315" spans="1:13" s="3" customFormat="1" ht="12.75">
      <c r="A315" s="176"/>
      <c r="B315" s="354"/>
      <c r="C315" s="176" t="s">
        <v>74</v>
      </c>
      <c r="D315" s="114">
        <v>323</v>
      </c>
      <c r="E315" s="115" t="s">
        <v>46</v>
      </c>
      <c r="F315" s="95">
        <f>SUM(F316:F317)</f>
        <v>40000</v>
      </c>
      <c r="G315" s="95">
        <f>SUM(G316:G317)</f>
        <v>40000</v>
      </c>
      <c r="H315" s="95">
        <f>SUM(H316:H317)</f>
        <v>19724</v>
      </c>
      <c r="I315" s="95">
        <f>SUM(I316:I317)</f>
        <v>0</v>
      </c>
      <c r="J315" s="94" t="e">
        <f>SUM(#REF!,#REF!)</f>
        <v>#REF!</v>
      </c>
      <c r="K315" s="94" t="e">
        <f>SUM(#REF!,#REF!)</f>
        <v>#REF!</v>
      </c>
      <c r="L315" s="95">
        <f>SUM(L316:L317)</f>
        <v>0</v>
      </c>
      <c r="M315" s="93">
        <f t="shared" si="68"/>
        <v>49.309999999999995</v>
      </c>
    </row>
    <row r="316" spans="1:13" s="4" customFormat="1" ht="12.75">
      <c r="A316" s="178"/>
      <c r="B316" s="130"/>
      <c r="C316" s="178" t="s">
        <v>74</v>
      </c>
      <c r="D316" s="130">
        <v>3232</v>
      </c>
      <c r="E316" s="131" t="s">
        <v>352</v>
      </c>
      <c r="F316" s="96">
        <v>40000</v>
      </c>
      <c r="G316" s="96">
        <v>40000</v>
      </c>
      <c r="H316" s="96">
        <v>19724</v>
      </c>
      <c r="I316" s="96"/>
      <c r="J316" s="98"/>
      <c r="K316" s="98"/>
      <c r="L316" s="96"/>
      <c r="M316" s="93">
        <f t="shared" si="68"/>
        <v>49.309999999999995</v>
      </c>
    </row>
    <row r="317" spans="1:13" s="4" customFormat="1" ht="12.75">
      <c r="A317" s="178"/>
      <c r="B317" s="130"/>
      <c r="C317" s="178" t="s">
        <v>74</v>
      </c>
      <c r="D317" s="130">
        <v>3232</v>
      </c>
      <c r="E317" s="131" t="s">
        <v>378</v>
      </c>
      <c r="F317" s="96"/>
      <c r="G317" s="96"/>
      <c r="H317" s="96"/>
      <c r="I317" s="96"/>
      <c r="J317" s="98"/>
      <c r="K317" s="98"/>
      <c r="L317" s="96"/>
      <c r="M317" s="93" t="e">
        <f t="shared" si="68"/>
        <v>#DIV/0!</v>
      </c>
    </row>
    <row r="318" spans="1:13" s="3" customFormat="1" ht="12.75" customHeight="1">
      <c r="A318" s="176"/>
      <c r="B318" s="130"/>
      <c r="C318" s="176" t="s">
        <v>74</v>
      </c>
      <c r="D318" s="114">
        <v>4</v>
      </c>
      <c r="E318" s="115" t="s">
        <v>11</v>
      </c>
      <c r="F318" s="95">
        <f aca="true" t="shared" si="69" ref="F318:I320">SUM(F319)</f>
        <v>0</v>
      </c>
      <c r="G318" s="95">
        <f t="shared" si="69"/>
        <v>0</v>
      </c>
      <c r="H318" s="95">
        <f t="shared" si="69"/>
        <v>0</v>
      </c>
      <c r="I318" s="95">
        <f t="shared" si="69"/>
        <v>0</v>
      </c>
      <c r="J318" s="92"/>
      <c r="K318" s="92"/>
      <c r="L318" s="95">
        <f>SUM(L319)</f>
        <v>0</v>
      </c>
      <c r="M318" s="93" t="e">
        <f t="shared" si="68"/>
        <v>#DIV/0!</v>
      </c>
    </row>
    <row r="319" spans="1:13" s="3" customFormat="1" ht="12.75" customHeight="1">
      <c r="A319" s="176"/>
      <c r="B319" s="130"/>
      <c r="C319" s="176" t="s">
        <v>74</v>
      </c>
      <c r="D319" s="114">
        <v>42</v>
      </c>
      <c r="E319" s="115" t="s">
        <v>122</v>
      </c>
      <c r="F319" s="95">
        <f t="shared" si="69"/>
        <v>0</v>
      </c>
      <c r="G319" s="95">
        <f t="shared" si="69"/>
        <v>0</v>
      </c>
      <c r="H319" s="95">
        <f t="shared" si="69"/>
        <v>0</v>
      </c>
      <c r="I319" s="95">
        <f t="shared" si="69"/>
        <v>0</v>
      </c>
      <c r="J319" s="92"/>
      <c r="K319" s="92"/>
      <c r="L319" s="95">
        <f>SUM(L320)</f>
        <v>0</v>
      </c>
      <c r="M319" s="93" t="e">
        <f t="shared" si="68"/>
        <v>#DIV/0!</v>
      </c>
    </row>
    <row r="320" spans="1:13" s="3" customFormat="1" ht="12.75" customHeight="1">
      <c r="A320" s="176"/>
      <c r="B320" s="130"/>
      <c r="C320" s="176" t="s">
        <v>74</v>
      </c>
      <c r="D320" s="114">
        <v>421</v>
      </c>
      <c r="E320" s="115" t="s">
        <v>56</v>
      </c>
      <c r="F320" s="95">
        <f t="shared" si="69"/>
        <v>0</v>
      </c>
      <c r="G320" s="95">
        <f t="shared" si="69"/>
        <v>0</v>
      </c>
      <c r="H320" s="95">
        <f t="shared" si="69"/>
        <v>0</v>
      </c>
      <c r="I320" s="95">
        <f t="shared" si="69"/>
        <v>0</v>
      </c>
      <c r="J320" s="94"/>
      <c r="K320" s="94"/>
      <c r="L320" s="95">
        <f>SUM(L321)</f>
        <v>0</v>
      </c>
      <c r="M320" s="93" t="e">
        <f t="shared" si="68"/>
        <v>#DIV/0!</v>
      </c>
    </row>
    <row r="321" spans="1:13" s="4" customFormat="1" ht="12.75" customHeight="1">
      <c r="A321" s="178"/>
      <c r="B321" s="130"/>
      <c r="C321" s="178" t="s">
        <v>74</v>
      </c>
      <c r="D321" s="130">
        <v>4214</v>
      </c>
      <c r="E321" s="131" t="s">
        <v>382</v>
      </c>
      <c r="F321" s="96">
        <v>0</v>
      </c>
      <c r="G321" s="96">
        <v>0</v>
      </c>
      <c r="H321" s="96">
        <v>0</v>
      </c>
      <c r="I321" s="96"/>
      <c r="J321" s="98"/>
      <c r="K321" s="98"/>
      <c r="L321" s="96"/>
      <c r="M321" s="93" t="e">
        <f t="shared" si="68"/>
        <v>#DIV/0!</v>
      </c>
    </row>
    <row r="322" spans="1:13" ht="12.75">
      <c r="A322" s="172" t="s">
        <v>151</v>
      </c>
      <c r="B322" s="349" t="s">
        <v>506</v>
      </c>
      <c r="C322" s="201" t="s">
        <v>75</v>
      </c>
      <c r="D322" s="202" t="s">
        <v>249</v>
      </c>
      <c r="E322" s="174" t="s">
        <v>273</v>
      </c>
      <c r="F322" s="175">
        <f>SUM(F324)</f>
        <v>4000</v>
      </c>
      <c r="G322" s="175">
        <f>SUM(G324)</f>
        <v>4000</v>
      </c>
      <c r="H322" s="175">
        <f>SUM(H324)</f>
        <v>2504</v>
      </c>
      <c r="I322" s="175">
        <f>SUM(I324)</f>
        <v>0</v>
      </c>
      <c r="J322" s="175">
        <v>0</v>
      </c>
      <c r="K322" s="175">
        <v>45000</v>
      </c>
      <c r="L322" s="175">
        <f>SUM(L324)</f>
        <v>0</v>
      </c>
      <c r="M322" s="280">
        <f aca="true" t="shared" si="70" ref="M322:M333">+H322/G322*100</f>
        <v>62.6</v>
      </c>
    </row>
    <row r="323" spans="1:13" s="443" customFormat="1" ht="12.75">
      <c r="A323" s="429"/>
      <c r="B323" s="430">
        <v>436</v>
      </c>
      <c r="C323" s="435"/>
      <c r="D323" s="431"/>
      <c r="E323" s="431" t="s">
        <v>633</v>
      </c>
      <c r="F323" s="433">
        <v>4000</v>
      </c>
      <c r="G323" s="433">
        <v>4000</v>
      </c>
      <c r="H323" s="433">
        <v>2504</v>
      </c>
      <c r="I323" s="433"/>
      <c r="J323" s="433"/>
      <c r="K323" s="433"/>
      <c r="L323" s="433"/>
      <c r="M323" s="434">
        <f t="shared" si="70"/>
        <v>62.6</v>
      </c>
    </row>
    <row r="324" spans="1:13" s="2" customFormat="1" ht="12.75">
      <c r="A324" s="176"/>
      <c r="B324" s="130"/>
      <c r="C324" s="176" t="s">
        <v>75</v>
      </c>
      <c r="D324" s="114">
        <v>3</v>
      </c>
      <c r="E324" s="115" t="s">
        <v>3</v>
      </c>
      <c r="F324" s="95">
        <f aca="true" t="shared" si="71" ref="F324:I325">SUM(F325)</f>
        <v>4000</v>
      </c>
      <c r="G324" s="95">
        <f t="shared" si="71"/>
        <v>4000</v>
      </c>
      <c r="H324" s="95">
        <f t="shared" si="71"/>
        <v>2504</v>
      </c>
      <c r="I324" s="95">
        <f t="shared" si="71"/>
        <v>0</v>
      </c>
      <c r="J324" s="93">
        <v>0</v>
      </c>
      <c r="K324" s="93">
        <v>45000</v>
      </c>
      <c r="L324" s="95">
        <f>SUM(L325)</f>
        <v>0</v>
      </c>
      <c r="M324" s="93">
        <f t="shared" si="70"/>
        <v>62.6</v>
      </c>
    </row>
    <row r="325" spans="1:13" s="2" customFormat="1" ht="12.75">
      <c r="A325" s="176"/>
      <c r="B325" s="130"/>
      <c r="C325" s="176" t="s">
        <v>75</v>
      </c>
      <c r="D325" s="114">
        <v>32</v>
      </c>
      <c r="E325" s="115" t="s">
        <v>4</v>
      </c>
      <c r="F325" s="95">
        <f>SUM(F326)</f>
        <v>4000</v>
      </c>
      <c r="G325" s="95">
        <f>SUM(G326)</f>
        <v>4000</v>
      </c>
      <c r="H325" s="95">
        <f t="shared" si="71"/>
        <v>2504</v>
      </c>
      <c r="I325" s="95">
        <f t="shared" si="71"/>
        <v>0</v>
      </c>
      <c r="J325" s="93">
        <v>0</v>
      </c>
      <c r="K325" s="93">
        <v>45000</v>
      </c>
      <c r="L325" s="95">
        <f>SUM(L326)</f>
        <v>0</v>
      </c>
      <c r="M325" s="93">
        <f t="shared" si="70"/>
        <v>62.6</v>
      </c>
    </row>
    <row r="326" spans="1:13" s="2" customFormat="1" ht="12.75">
      <c r="A326" s="176"/>
      <c r="B326" s="354"/>
      <c r="C326" s="176" t="s">
        <v>75</v>
      </c>
      <c r="D326" s="114">
        <v>323</v>
      </c>
      <c r="E326" s="115" t="s">
        <v>46</v>
      </c>
      <c r="F326" s="95">
        <f>SUM(F327:F328)</f>
        <v>4000</v>
      </c>
      <c r="G326" s="95">
        <f>SUM(G327:G328)</f>
        <v>4000</v>
      </c>
      <c r="H326" s="95">
        <f>SUM(H327:H328)</f>
        <v>2504</v>
      </c>
      <c r="I326" s="95">
        <f>SUM(I327:I328)</f>
        <v>0</v>
      </c>
      <c r="J326" s="94" t="e">
        <f>SUM(#REF!)</f>
        <v>#REF!</v>
      </c>
      <c r="K326" s="94" t="e">
        <f>SUM(#REF!)</f>
        <v>#REF!</v>
      </c>
      <c r="L326" s="95">
        <f>SUM(L327:L328)</f>
        <v>0</v>
      </c>
      <c r="M326" s="93">
        <f t="shared" si="70"/>
        <v>62.6</v>
      </c>
    </row>
    <row r="327" spans="1:13" s="4" customFormat="1" ht="12.75">
      <c r="A327" s="178"/>
      <c r="B327" s="130"/>
      <c r="C327" s="178" t="s">
        <v>75</v>
      </c>
      <c r="D327" s="130">
        <v>3232</v>
      </c>
      <c r="E327" s="131" t="s">
        <v>379</v>
      </c>
      <c r="F327" s="96"/>
      <c r="G327" s="96"/>
      <c r="H327" s="96"/>
      <c r="I327" s="96"/>
      <c r="J327" s="98"/>
      <c r="K327" s="98"/>
      <c r="L327" s="96"/>
      <c r="M327" s="93" t="e">
        <f t="shared" si="70"/>
        <v>#DIV/0!</v>
      </c>
    </row>
    <row r="328" spans="1:13" s="4" customFormat="1" ht="12.75">
      <c r="A328" s="178"/>
      <c r="B328" s="130"/>
      <c r="C328" s="178" t="s">
        <v>75</v>
      </c>
      <c r="D328" s="130">
        <v>3234</v>
      </c>
      <c r="E328" s="131" t="s">
        <v>561</v>
      </c>
      <c r="F328" s="96">
        <v>4000</v>
      </c>
      <c r="G328" s="96">
        <v>4000</v>
      </c>
      <c r="H328" s="96">
        <v>2504</v>
      </c>
      <c r="I328" s="96"/>
      <c r="J328" s="98"/>
      <c r="K328" s="98"/>
      <c r="L328" s="96"/>
      <c r="M328" s="93">
        <f t="shared" si="70"/>
        <v>62.6</v>
      </c>
    </row>
    <row r="329" spans="1:13" s="3" customFormat="1" ht="12.75">
      <c r="A329" s="179" t="s">
        <v>152</v>
      </c>
      <c r="B329" s="350" t="s">
        <v>507</v>
      </c>
      <c r="C329" s="220" t="s">
        <v>76</v>
      </c>
      <c r="D329" s="180" t="s">
        <v>274</v>
      </c>
      <c r="E329" s="197" t="s">
        <v>25</v>
      </c>
      <c r="F329" s="198">
        <f>SUM(F333,F345)</f>
        <v>99500</v>
      </c>
      <c r="G329" s="198">
        <f>SUM(G333,G345)</f>
        <v>99500</v>
      </c>
      <c r="H329" s="198">
        <f>SUM(H333,H345)</f>
        <v>5575</v>
      </c>
      <c r="I329" s="198">
        <f>SUM(I333,I345)</f>
        <v>0</v>
      </c>
      <c r="J329" s="279"/>
      <c r="K329" s="279"/>
      <c r="L329" s="198">
        <f>SUM(L333,L345)</f>
        <v>0</v>
      </c>
      <c r="M329" s="280">
        <f t="shared" si="70"/>
        <v>5.603015075376884</v>
      </c>
    </row>
    <row r="330" spans="1:13" s="447" customFormat="1" ht="12.75">
      <c r="A330" s="445"/>
      <c r="B330" s="444">
        <v>11</v>
      </c>
      <c r="C330" s="452"/>
      <c r="D330" s="444"/>
      <c r="E330" s="446" t="s">
        <v>622</v>
      </c>
      <c r="F330" s="434">
        <v>42500</v>
      </c>
      <c r="G330" s="434">
        <v>42500</v>
      </c>
      <c r="H330" s="434">
        <v>1800</v>
      </c>
      <c r="I330" s="434"/>
      <c r="J330" s="458"/>
      <c r="K330" s="458"/>
      <c r="L330" s="434"/>
      <c r="M330" s="434">
        <f t="shared" si="70"/>
        <v>4.235294117647059</v>
      </c>
    </row>
    <row r="331" spans="1:13" s="447" customFormat="1" ht="12.75">
      <c r="A331" s="445"/>
      <c r="B331" s="444">
        <v>435</v>
      </c>
      <c r="C331" s="452"/>
      <c r="D331" s="444"/>
      <c r="E331" s="446" t="s">
        <v>630</v>
      </c>
      <c r="F331" s="434">
        <v>52000</v>
      </c>
      <c r="G331" s="434">
        <v>52000</v>
      </c>
      <c r="H331" s="434">
        <v>3775</v>
      </c>
      <c r="I331" s="434"/>
      <c r="J331" s="458"/>
      <c r="K331" s="458"/>
      <c r="L331" s="434"/>
      <c r="M331" s="434">
        <f t="shared" si="70"/>
        <v>7.259615384615385</v>
      </c>
    </row>
    <row r="332" spans="1:13" s="447" customFormat="1" ht="12.75">
      <c r="A332" s="445"/>
      <c r="B332" s="444">
        <v>438</v>
      </c>
      <c r="C332" s="452"/>
      <c r="D332" s="444"/>
      <c r="E332" s="446" t="s">
        <v>634</v>
      </c>
      <c r="F332" s="434">
        <v>5000</v>
      </c>
      <c r="G332" s="434">
        <v>5000</v>
      </c>
      <c r="H332" s="434"/>
      <c r="I332" s="434"/>
      <c r="J332" s="458"/>
      <c r="K332" s="458"/>
      <c r="L332" s="434"/>
      <c r="M332" s="434">
        <f t="shared" si="70"/>
        <v>0</v>
      </c>
    </row>
    <row r="333" spans="1:13" s="3" customFormat="1" ht="12.75">
      <c r="A333" s="176"/>
      <c r="B333" s="130"/>
      <c r="C333" s="176" t="s">
        <v>76</v>
      </c>
      <c r="D333" s="114">
        <v>3</v>
      </c>
      <c r="E333" s="115" t="s">
        <v>3</v>
      </c>
      <c r="F333" s="95">
        <f>SUM(F334,F342)</f>
        <v>99500</v>
      </c>
      <c r="G333" s="95">
        <f>SUM(G334,G342)</f>
        <v>99500</v>
      </c>
      <c r="H333" s="95">
        <f>SUM(H334,H342)</f>
        <v>5575</v>
      </c>
      <c r="I333" s="95">
        <f>SUM(I334,I342)</f>
        <v>0</v>
      </c>
      <c r="J333" s="97"/>
      <c r="K333" s="97"/>
      <c r="L333" s="95">
        <f>SUM(L334,L342)</f>
        <v>0</v>
      </c>
      <c r="M333" s="93">
        <f t="shared" si="70"/>
        <v>5.603015075376884</v>
      </c>
    </row>
    <row r="334" spans="1:13" s="3" customFormat="1" ht="12.75">
      <c r="A334" s="176"/>
      <c r="B334" s="354"/>
      <c r="C334" s="176" t="s">
        <v>76</v>
      </c>
      <c r="D334" s="114">
        <v>32</v>
      </c>
      <c r="E334" s="115" t="s">
        <v>4</v>
      </c>
      <c r="F334" s="95">
        <f>SUM(F335,F338)</f>
        <v>99500</v>
      </c>
      <c r="G334" s="95">
        <f>SUM(G335,G338)</f>
        <v>99500</v>
      </c>
      <c r="H334" s="95">
        <f>SUM(H335,H338)</f>
        <v>5575</v>
      </c>
      <c r="I334" s="95">
        <f>SUM(I335,I338)</f>
        <v>0</v>
      </c>
      <c r="J334" s="97"/>
      <c r="K334" s="97"/>
      <c r="L334" s="95">
        <f>SUM(L335,L338)</f>
        <v>0</v>
      </c>
      <c r="M334" s="93">
        <f aca="true" t="shared" si="72" ref="M334:M350">+H334/G334*100</f>
        <v>5.603015075376884</v>
      </c>
    </row>
    <row r="335" spans="1:13" s="3" customFormat="1" ht="12.75">
      <c r="A335" s="176"/>
      <c r="B335" s="354"/>
      <c r="C335" s="176" t="s">
        <v>76</v>
      </c>
      <c r="D335" s="114">
        <v>322</v>
      </c>
      <c r="E335" s="115" t="s">
        <v>50</v>
      </c>
      <c r="F335" s="95">
        <f>SUM(F336:F337)</f>
        <v>7000</v>
      </c>
      <c r="G335" s="95">
        <f>SUM(G336:G337)</f>
        <v>7000</v>
      </c>
      <c r="H335" s="95">
        <f>SUM(H336:H337)</f>
        <v>0</v>
      </c>
      <c r="I335" s="95">
        <f>SUM(I336:I337)</f>
        <v>0</v>
      </c>
      <c r="J335" s="94" t="e">
        <f>SUM(#REF!,#REF!)</f>
        <v>#REF!</v>
      </c>
      <c r="K335" s="94" t="e">
        <f>SUM(#REF!,#REF!)</f>
        <v>#REF!</v>
      </c>
      <c r="L335" s="95">
        <f>SUM(L336:L337)</f>
        <v>0</v>
      </c>
      <c r="M335" s="93">
        <f t="shared" si="72"/>
        <v>0</v>
      </c>
    </row>
    <row r="336" spans="1:13" s="4" customFormat="1" ht="12.75">
      <c r="A336" s="178"/>
      <c r="B336" s="130"/>
      <c r="C336" s="178" t="s">
        <v>76</v>
      </c>
      <c r="D336" s="130">
        <v>3223</v>
      </c>
      <c r="E336" s="131" t="s">
        <v>326</v>
      </c>
      <c r="F336" s="96">
        <v>2000</v>
      </c>
      <c r="G336" s="96">
        <v>2000</v>
      </c>
      <c r="H336" s="96"/>
      <c r="I336" s="96"/>
      <c r="J336" s="98"/>
      <c r="K336" s="98"/>
      <c r="L336" s="96"/>
      <c r="M336" s="93">
        <f t="shared" si="72"/>
        <v>0</v>
      </c>
    </row>
    <row r="337" spans="1:13" s="4" customFormat="1" ht="12.75">
      <c r="A337" s="178"/>
      <c r="B337" s="130"/>
      <c r="C337" s="178" t="s">
        <v>76</v>
      </c>
      <c r="D337" s="130">
        <v>3224</v>
      </c>
      <c r="E337" s="131" t="s">
        <v>327</v>
      </c>
      <c r="F337" s="96">
        <v>5000</v>
      </c>
      <c r="G337" s="96">
        <v>5000</v>
      </c>
      <c r="H337" s="96"/>
      <c r="I337" s="96"/>
      <c r="J337" s="98"/>
      <c r="K337" s="98"/>
      <c r="L337" s="96"/>
      <c r="M337" s="93">
        <f t="shared" si="72"/>
        <v>0</v>
      </c>
    </row>
    <row r="338" spans="1:13" s="3" customFormat="1" ht="12.75">
      <c r="A338" s="176"/>
      <c r="B338" s="354"/>
      <c r="C338" s="176" t="s">
        <v>76</v>
      </c>
      <c r="D338" s="114">
        <v>323</v>
      </c>
      <c r="E338" s="115" t="s">
        <v>46</v>
      </c>
      <c r="F338" s="95">
        <f>SUM(F339:F341)</f>
        <v>92500</v>
      </c>
      <c r="G338" s="95">
        <f>SUM(G339:G341)</f>
        <v>92500</v>
      </c>
      <c r="H338" s="95">
        <f>SUM(H339:H341)</f>
        <v>5575</v>
      </c>
      <c r="I338" s="95">
        <f>SUM(I339:I341)</f>
        <v>0</v>
      </c>
      <c r="J338" s="94" t="e">
        <f>SUM(#REF!)</f>
        <v>#REF!</v>
      </c>
      <c r="K338" s="94" t="e">
        <f>SUM(#REF!)</f>
        <v>#REF!</v>
      </c>
      <c r="L338" s="95">
        <f>SUM(L339:L341)</f>
        <v>0</v>
      </c>
      <c r="M338" s="93">
        <f t="shared" si="72"/>
        <v>6.027027027027027</v>
      </c>
    </row>
    <row r="339" spans="1:13" s="4" customFormat="1" ht="12.75">
      <c r="A339" s="178"/>
      <c r="B339" s="130"/>
      <c r="C339" s="178" t="s">
        <v>76</v>
      </c>
      <c r="D339" s="130">
        <v>3232</v>
      </c>
      <c r="E339" s="131" t="s">
        <v>381</v>
      </c>
      <c r="F339" s="96">
        <v>77500</v>
      </c>
      <c r="G339" s="96">
        <v>77500</v>
      </c>
      <c r="H339" s="96"/>
      <c r="I339" s="96"/>
      <c r="J339" s="98"/>
      <c r="K339" s="98"/>
      <c r="L339" s="96"/>
      <c r="M339" s="93">
        <f t="shared" si="72"/>
        <v>0</v>
      </c>
    </row>
    <row r="340" spans="1:13" s="4" customFormat="1" ht="12.75">
      <c r="A340" s="178"/>
      <c r="B340" s="130"/>
      <c r="C340" s="178" t="s">
        <v>76</v>
      </c>
      <c r="D340" s="130">
        <v>3234</v>
      </c>
      <c r="E340" s="131" t="s">
        <v>339</v>
      </c>
      <c r="F340" s="96">
        <v>15000</v>
      </c>
      <c r="G340" s="96">
        <v>15000</v>
      </c>
      <c r="H340" s="96">
        <v>5575</v>
      </c>
      <c r="I340" s="96"/>
      <c r="J340" s="98"/>
      <c r="K340" s="98"/>
      <c r="L340" s="96"/>
      <c r="M340" s="93">
        <f t="shared" si="72"/>
        <v>37.166666666666664</v>
      </c>
    </row>
    <row r="341" spans="1:13" s="4" customFormat="1" ht="12.75">
      <c r="A341" s="178"/>
      <c r="B341" s="130"/>
      <c r="C341" s="178" t="s">
        <v>76</v>
      </c>
      <c r="D341" s="130">
        <v>3237</v>
      </c>
      <c r="E341" s="131" t="s">
        <v>341</v>
      </c>
      <c r="F341" s="96"/>
      <c r="G341" s="96"/>
      <c r="H341" s="96"/>
      <c r="I341" s="96"/>
      <c r="J341" s="98"/>
      <c r="K341" s="98"/>
      <c r="L341" s="96"/>
      <c r="M341" s="93" t="e">
        <f t="shared" si="72"/>
        <v>#DIV/0!</v>
      </c>
    </row>
    <row r="342" spans="1:13" s="3" customFormat="1" ht="12.75">
      <c r="A342" s="176"/>
      <c r="B342" s="130"/>
      <c r="C342" s="176" t="s">
        <v>76</v>
      </c>
      <c r="D342" s="114">
        <v>38</v>
      </c>
      <c r="E342" s="115" t="s">
        <v>31</v>
      </c>
      <c r="F342" s="95">
        <f aca="true" t="shared" si="73" ref="F342:I343">SUM(F343)</f>
        <v>0</v>
      </c>
      <c r="G342" s="95">
        <f t="shared" si="73"/>
        <v>0</v>
      </c>
      <c r="H342" s="95">
        <f t="shared" si="73"/>
        <v>0</v>
      </c>
      <c r="I342" s="95">
        <f t="shared" si="73"/>
        <v>0</v>
      </c>
      <c r="J342" s="93"/>
      <c r="K342" s="93"/>
      <c r="L342" s="95">
        <f>SUM(L343)</f>
        <v>0</v>
      </c>
      <c r="M342" s="93" t="e">
        <f t="shared" si="72"/>
        <v>#DIV/0!</v>
      </c>
    </row>
    <row r="343" spans="1:13" s="3" customFormat="1" ht="12.75">
      <c r="A343" s="176"/>
      <c r="B343" s="354"/>
      <c r="C343" s="176" t="s">
        <v>76</v>
      </c>
      <c r="D343" s="114">
        <v>381</v>
      </c>
      <c r="E343" s="115" t="s">
        <v>53</v>
      </c>
      <c r="F343" s="95">
        <f t="shared" si="73"/>
        <v>0</v>
      </c>
      <c r="G343" s="95">
        <f t="shared" si="73"/>
        <v>0</v>
      </c>
      <c r="H343" s="95">
        <f t="shared" si="73"/>
        <v>0</v>
      </c>
      <c r="I343" s="95">
        <f t="shared" si="73"/>
        <v>0</v>
      </c>
      <c r="J343" s="94" t="e">
        <f>SUM(#REF!)</f>
        <v>#REF!</v>
      </c>
      <c r="K343" s="94" t="e">
        <f>SUM(#REF!)</f>
        <v>#REF!</v>
      </c>
      <c r="L343" s="95">
        <f>SUM(L344)</f>
        <v>0</v>
      </c>
      <c r="M343" s="93" t="e">
        <f t="shared" si="72"/>
        <v>#DIV/0!</v>
      </c>
    </row>
    <row r="344" spans="1:13" s="4" customFormat="1" ht="12.75">
      <c r="A344" s="178"/>
      <c r="B344" s="130"/>
      <c r="C344" s="178" t="s">
        <v>76</v>
      </c>
      <c r="D344" s="130">
        <v>3811</v>
      </c>
      <c r="E344" s="131" t="s">
        <v>331</v>
      </c>
      <c r="F344" s="96"/>
      <c r="G344" s="96"/>
      <c r="H344" s="96"/>
      <c r="I344" s="96"/>
      <c r="J344" s="98"/>
      <c r="K344" s="98"/>
      <c r="L344" s="96"/>
      <c r="M344" s="93" t="e">
        <f t="shared" si="72"/>
        <v>#DIV/0!</v>
      </c>
    </row>
    <row r="345" spans="1:13" s="3" customFormat="1" ht="12.75">
      <c r="A345" s="176"/>
      <c r="B345" s="354"/>
      <c r="C345" s="176" t="s">
        <v>76</v>
      </c>
      <c r="D345" s="114">
        <v>4</v>
      </c>
      <c r="E345" s="115" t="s">
        <v>11</v>
      </c>
      <c r="F345" s="95">
        <f>SUM(F346)</f>
        <v>0</v>
      </c>
      <c r="G345" s="95">
        <f>SUM(G346)</f>
        <v>0</v>
      </c>
      <c r="H345" s="95">
        <f>SUM(H346)</f>
        <v>0</v>
      </c>
      <c r="I345" s="95">
        <f>SUM(I346)</f>
        <v>0</v>
      </c>
      <c r="J345" s="93"/>
      <c r="K345" s="93"/>
      <c r="L345" s="95">
        <f>SUM(L346)</f>
        <v>0</v>
      </c>
      <c r="M345" s="93" t="e">
        <f t="shared" si="72"/>
        <v>#DIV/0!</v>
      </c>
    </row>
    <row r="346" spans="1:13" s="3" customFormat="1" ht="22.5">
      <c r="A346" s="176"/>
      <c r="B346" s="130"/>
      <c r="C346" s="229" t="s">
        <v>76</v>
      </c>
      <c r="D346" s="230">
        <v>42</v>
      </c>
      <c r="E346" s="115" t="s">
        <v>12</v>
      </c>
      <c r="F346" s="302">
        <f aca="true" t="shared" si="74" ref="F346:L346">SUM(F347,)</f>
        <v>0</v>
      </c>
      <c r="G346" s="302">
        <f t="shared" si="74"/>
        <v>0</v>
      </c>
      <c r="H346" s="302">
        <f t="shared" si="74"/>
        <v>0</v>
      </c>
      <c r="I346" s="302">
        <f t="shared" si="74"/>
        <v>0</v>
      </c>
      <c r="J346" s="231" t="e">
        <f t="shared" si="74"/>
        <v>#REF!</v>
      </c>
      <c r="K346" s="231" t="e">
        <f t="shared" si="74"/>
        <v>#REF!</v>
      </c>
      <c r="L346" s="302">
        <f t="shared" si="74"/>
        <v>0</v>
      </c>
      <c r="M346" s="93" t="e">
        <f t="shared" si="72"/>
        <v>#DIV/0!</v>
      </c>
    </row>
    <row r="347" spans="1:13" s="3" customFormat="1" ht="12.75">
      <c r="A347" s="176"/>
      <c r="B347" s="354"/>
      <c r="C347" s="176" t="s">
        <v>76</v>
      </c>
      <c r="D347" s="114">
        <v>422</v>
      </c>
      <c r="E347" s="115" t="s">
        <v>44</v>
      </c>
      <c r="F347" s="95">
        <f>SUM(F348:F350)</f>
        <v>0</v>
      </c>
      <c r="G347" s="95">
        <f>SUM(G348:G350)</f>
        <v>0</v>
      </c>
      <c r="H347" s="95">
        <f>SUM(H348:H350)</f>
        <v>0</v>
      </c>
      <c r="I347" s="95">
        <f>SUM(I348:I350)</f>
        <v>0</v>
      </c>
      <c r="J347" s="95" t="e">
        <f>SUM(#REF!)</f>
        <v>#REF!</v>
      </c>
      <c r="K347" s="95" t="e">
        <f>SUM(#REF!)</f>
        <v>#REF!</v>
      </c>
      <c r="L347" s="95">
        <f>SUM(L348:L350)</f>
        <v>0</v>
      </c>
      <c r="M347" s="93" t="e">
        <f t="shared" si="72"/>
        <v>#DIV/0!</v>
      </c>
    </row>
    <row r="348" spans="1:13" s="4" customFormat="1" ht="12.75">
      <c r="A348" s="178"/>
      <c r="B348" s="130"/>
      <c r="C348" s="178" t="s">
        <v>76</v>
      </c>
      <c r="D348" s="130">
        <v>4221</v>
      </c>
      <c r="E348" s="131" t="s">
        <v>380</v>
      </c>
      <c r="F348" s="96"/>
      <c r="G348" s="96"/>
      <c r="H348" s="96"/>
      <c r="I348" s="96"/>
      <c r="J348" s="96"/>
      <c r="K348" s="96"/>
      <c r="L348" s="96"/>
      <c r="M348" s="93" t="e">
        <f t="shared" si="72"/>
        <v>#DIV/0!</v>
      </c>
    </row>
    <row r="349" spans="1:13" s="4" customFormat="1" ht="12.75">
      <c r="A349" s="178"/>
      <c r="B349" s="130"/>
      <c r="C349" s="178" t="s">
        <v>76</v>
      </c>
      <c r="D349" s="130">
        <v>4223</v>
      </c>
      <c r="E349" s="131" t="s">
        <v>354</v>
      </c>
      <c r="F349" s="96"/>
      <c r="G349" s="96"/>
      <c r="H349" s="96"/>
      <c r="I349" s="96"/>
      <c r="J349" s="96"/>
      <c r="K349" s="96"/>
      <c r="L349" s="96"/>
      <c r="M349" s="93" t="e">
        <f t="shared" si="72"/>
        <v>#DIV/0!</v>
      </c>
    </row>
    <row r="350" spans="1:13" s="4" customFormat="1" ht="12.75">
      <c r="A350" s="178"/>
      <c r="B350" s="130"/>
      <c r="C350" s="178" t="s">
        <v>76</v>
      </c>
      <c r="D350" s="130">
        <v>4227</v>
      </c>
      <c r="E350" s="131" t="s">
        <v>377</v>
      </c>
      <c r="F350" s="96">
        <v>0</v>
      </c>
      <c r="G350" s="96">
        <v>0</v>
      </c>
      <c r="H350" s="96">
        <v>0</v>
      </c>
      <c r="I350" s="96">
        <v>0</v>
      </c>
      <c r="J350" s="96"/>
      <c r="K350" s="96"/>
      <c r="L350" s="96"/>
      <c r="M350" s="93" t="e">
        <f t="shared" si="72"/>
        <v>#DIV/0!</v>
      </c>
    </row>
    <row r="351" spans="1:13" s="3" customFormat="1" ht="12.75">
      <c r="A351" s="179" t="s">
        <v>153</v>
      </c>
      <c r="B351" s="350" t="s">
        <v>508</v>
      </c>
      <c r="C351" s="220" t="s">
        <v>76</v>
      </c>
      <c r="D351" s="180" t="s">
        <v>274</v>
      </c>
      <c r="E351" s="181" t="s">
        <v>26</v>
      </c>
      <c r="F351" s="198">
        <f aca="true" t="shared" si="75" ref="F351:L351">SUM(F354)</f>
        <v>90000</v>
      </c>
      <c r="G351" s="198">
        <f t="shared" si="75"/>
        <v>90000</v>
      </c>
      <c r="H351" s="198">
        <f t="shared" si="75"/>
        <v>32396</v>
      </c>
      <c r="I351" s="198">
        <f t="shared" si="75"/>
        <v>0</v>
      </c>
      <c r="J351" s="198">
        <f t="shared" si="75"/>
        <v>0</v>
      </c>
      <c r="K351" s="198">
        <f t="shared" si="75"/>
        <v>0</v>
      </c>
      <c r="L351" s="198">
        <f t="shared" si="75"/>
        <v>0</v>
      </c>
      <c r="M351" s="280">
        <f>+H351/G351*100</f>
        <v>35.995555555555555</v>
      </c>
    </row>
    <row r="352" spans="1:13" s="447" customFormat="1" ht="12.75">
      <c r="A352" s="445"/>
      <c r="B352" s="444">
        <v>31</v>
      </c>
      <c r="C352" s="452"/>
      <c r="D352" s="444"/>
      <c r="E352" s="446" t="s">
        <v>635</v>
      </c>
      <c r="F352" s="434">
        <v>50000</v>
      </c>
      <c r="G352" s="434">
        <v>50000</v>
      </c>
      <c r="H352" s="434">
        <v>32395.55</v>
      </c>
      <c r="I352" s="434"/>
      <c r="J352" s="434"/>
      <c r="K352" s="434"/>
      <c r="L352" s="434"/>
      <c r="M352" s="434"/>
    </row>
    <row r="353" spans="1:13" s="447" customFormat="1" ht="12.75">
      <c r="A353" s="445"/>
      <c r="B353" s="444">
        <v>435</v>
      </c>
      <c r="C353" s="452"/>
      <c r="D353" s="444"/>
      <c r="E353" s="446" t="s">
        <v>630</v>
      </c>
      <c r="F353" s="434">
        <v>40000</v>
      </c>
      <c r="G353" s="434">
        <v>40000</v>
      </c>
      <c r="H353" s="434">
        <v>0</v>
      </c>
      <c r="I353" s="434"/>
      <c r="J353" s="434"/>
      <c r="K353" s="434"/>
      <c r="L353" s="434"/>
      <c r="M353" s="434"/>
    </row>
    <row r="354" spans="1:13" s="3" customFormat="1" ht="12.75">
      <c r="A354" s="176"/>
      <c r="B354" s="130"/>
      <c r="C354" s="176" t="s">
        <v>76</v>
      </c>
      <c r="D354" s="114">
        <v>3</v>
      </c>
      <c r="E354" s="115" t="s">
        <v>3</v>
      </c>
      <c r="F354" s="95">
        <f aca="true" t="shared" si="76" ref="F354:L354">SUM(F355)</f>
        <v>90000</v>
      </c>
      <c r="G354" s="95">
        <f t="shared" si="76"/>
        <v>90000</v>
      </c>
      <c r="H354" s="95">
        <f t="shared" si="76"/>
        <v>32396</v>
      </c>
      <c r="I354" s="95">
        <f t="shared" si="76"/>
        <v>0</v>
      </c>
      <c r="J354" s="97"/>
      <c r="K354" s="97"/>
      <c r="L354" s="95">
        <f t="shared" si="76"/>
        <v>0</v>
      </c>
      <c r="M354" s="93">
        <f>+H354/G354*100</f>
        <v>35.995555555555555</v>
      </c>
    </row>
    <row r="355" spans="1:13" s="3" customFormat="1" ht="12.75">
      <c r="A355" s="176"/>
      <c r="B355" s="354"/>
      <c r="C355" s="176" t="s">
        <v>76</v>
      </c>
      <c r="D355" s="114">
        <v>32</v>
      </c>
      <c r="E355" s="115" t="s">
        <v>4</v>
      </c>
      <c r="F355" s="95">
        <f>SUM(F356,F358,F362)</f>
        <v>90000</v>
      </c>
      <c r="G355" s="95">
        <f>SUM(G356,G358,G362)</f>
        <v>90000</v>
      </c>
      <c r="H355" s="95">
        <f>SUM(H356,H358,H362)</f>
        <v>32396</v>
      </c>
      <c r="I355" s="95">
        <f>SUM(I356,I358,I362)</f>
        <v>0</v>
      </c>
      <c r="J355" s="97"/>
      <c r="K355" s="97"/>
      <c r="L355" s="95">
        <f>SUM(L356,L358,L362)</f>
        <v>0</v>
      </c>
      <c r="M355" s="93">
        <f aca="true" t="shared" si="77" ref="M355:M363">+H355/G355*100</f>
        <v>35.995555555555555</v>
      </c>
    </row>
    <row r="356" spans="1:13" s="3" customFormat="1" ht="12.75">
      <c r="A356" s="176"/>
      <c r="B356" s="354"/>
      <c r="C356" s="176" t="s">
        <v>76</v>
      </c>
      <c r="D356" s="114">
        <v>322</v>
      </c>
      <c r="E356" s="115" t="s">
        <v>50</v>
      </c>
      <c r="F356" s="95">
        <f>SUM(F357)</f>
        <v>5000</v>
      </c>
      <c r="G356" s="95">
        <f>SUM(G357)</f>
        <v>5000</v>
      </c>
      <c r="H356" s="95">
        <f>SUM(H357)</f>
        <v>0</v>
      </c>
      <c r="I356" s="95">
        <f>SUM(I357)</f>
        <v>0</v>
      </c>
      <c r="J356" s="94" t="e">
        <f>SUM(#REF!)</f>
        <v>#REF!</v>
      </c>
      <c r="K356" s="94" t="e">
        <f>SUM(#REF!)</f>
        <v>#REF!</v>
      </c>
      <c r="L356" s="95">
        <f>SUM(L357)</f>
        <v>0</v>
      </c>
      <c r="M356" s="93">
        <f t="shared" si="77"/>
        <v>0</v>
      </c>
    </row>
    <row r="357" spans="1:13" s="4" customFormat="1" ht="12.75">
      <c r="A357" s="178"/>
      <c r="B357" s="130"/>
      <c r="C357" s="178" t="s">
        <v>76</v>
      </c>
      <c r="D357" s="130">
        <v>3224</v>
      </c>
      <c r="E357" s="131" t="s">
        <v>327</v>
      </c>
      <c r="F357" s="96">
        <v>5000</v>
      </c>
      <c r="G357" s="96">
        <v>5000</v>
      </c>
      <c r="H357" s="96"/>
      <c r="I357" s="96"/>
      <c r="J357" s="98"/>
      <c r="K357" s="98"/>
      <c r="L357" s="96"/>
      <c r="M357" s="93">
        <f t="shared" si="77"/>
        <v>0</v>
      </c>
    </row>
    <row r="358" spans="1:13" s="3" customFormat="1" ht="12.75">
      <c r="A358" s="176"/>
      <c r="B358" s="130"/>
      <c r="C358" s="176" t="s">
        <v>76</v>
      </c>
      <c r="D358" s="114">
        <v>323</v>
      </c>
      <c r="E358" s="115" t="s">
        <v>46</v>
      </c>
      <c r="F358" s="95">
        <f>SUM(F359:F361)</f>
        <v>60000</v>
      </c>
      <c r="G358" s="95">
        <f>SUM(G359:G361)</f>
        <v>60000</v>
      </c>
      <c r="H358" s="95">
        <f>SUM(H359:H361)</f>
        <v>22966</v>
      </c>
      <c r="I358" s="95">
        <f>SUM(I359:I361)</f>
        <v>0</v>
      </c>
      <c r="J358" s="94" t="e">
        <f>SUM(#REF!,#REF!)</f>
        <v>#REF!</v>
      </c>
      <c r="K358" s="94" t="e">
        <f>SUM(#REF!,#REF!)</f>
        <v>#REF!</v>
      </c>
      <c r="L358" s="95">
        <f>SUM(L359:L361)</f>
        <v>0</v>
      </c>
      <c r="M358" s="93">
        <f t="shared" si="77"/>
        <v>38.276666666666664</v>
      </c>
    </row>
    <row r="359" spans="1:13" s="4" customFormat="1" ht="12.75">
      <c r="A359" s="178"/>
      <c r="B359" s="130"/>
      <c r="C359" s="178" t="s">
        <v>76</v>
      </c>
      <c r="D359" s="130">
        <v>3232</v>
      </c>
      <c r="E359" s="131" t="s">
        <v>381</v>
      </c>
      <c r="F359" s="96">
        <v>10000</v>
      </c>
      <c r="G359" s="96">
        <v>10000</v>
      </c>
      <c r="H359" s="96"/>
      <c r="I359" s="96"/>
      <c r="J359" s="98"/>
      <c r="K359" s="98"/>
      <c r="L359" s="96"/>
      <c r="M359" s="93">
        <f t="shared" si="77"/>
        <v>0</v>
      </c>
    </row>
    <row r="360" spans="1:13" s="4" customFormat="1" ht="12.75">
      <c r="A360" s="178"/>
      <c r="B360" s="130"/>
      <c r="C360" s="178" t="s">
        <v>76</v>
      </c>
      <c r="D360" s="130">
        <v>3237</v>
      </c>
      <c r="E360" s="131" t="s">
        <v>341</v>
      </c>
      <c r="F360" s="96">
        <v>10000</v>
      </c>
      <c r="G360" s="96">
        <v>10000</v>
      </c>
      <c r="H360" s="96">
        <v>3772</v>
      </c>
      <c r="I360" s="96"/>
      <c r="J360" s="98"/>
      <c r="K360" s="98"/>
      <c r="L360" s="96"/>
      <c r="M360" s="93">
        <f t="shared" si="77"/>
        <v>37.72</v>
      </c>
    </row>
    <row r="361" spans="1:13" s="4" customFormat="1" ht="12.75">
      <c r="A361" s="178"/>
      <c r="B361" s="130"/>
      <c r="C361" s="178" t="s">
        <v>76</v>
      </c>
      <c r="D361" s="130">
        <v>3236</v>
      </c>
      <c r="E361" s="131" t="s">
        <v>440</v>
      </c>
      <c r="F361" s="96">
        <v>40000</v>
      </c>
      <c r="G361" s="96">
        <v>40000</v>
      </c>
      <c r="H361" s="96">
        <v>19194</v>
      </c>
      <c r="I361" s="96"/>
      <c r="J361" s="98"/>
      <c r="K361" s="98"/>
      <c r="L361" s="96"/>
      <c r="M361" s="93">
        <f t="shared" si="77"/>
        <v>47.985</v>
      </c>
    </row>
    <row r="362" spans="1:13" s="2" customFormat="1" ht="12.75">
      <c r="A362" s="176"/>
      <c r="B362" s="114"/>
      <c r="C362" s="176" t="s">
        <v>76</v>
      </c>
      <c r="D362" s="114">
        <v>329</v>
      </c>
      <c r="E362" s="115" t="s">
        <v>8</v>
      </c>
      <c r="F362" s="95">
        <f>SUM(F363)</f>
        <v>25000</v>
      </c>
      <c r="G362" s="95">
        <f>SUM(G363)</f>
        <v>25000</v>
      </c>
      <c r="H362" s="95">
        <f>SUM(H363)</f>
        <v>9430</v>
      </c>
      <c r="I362" s="95">
        <f>SUM(I363)</f>
        <v>0</v>
      </c>
      <c r="J362" s="94"/>
      <c r="K362" s="94"/>
      <c r="L362" s="95">
        <f>SUM(L363)</f>
        <v>0</v>
      </c>
      <c r="M362" s="93">
        <f t="shared" si="77"/>
        <v>37.72</v>
      </c>
    </row>
    <row r="363" spans="1:13" s="4" customFormat="1" ht="12.75">
      <c r="A363" s="178"/>
      <c r="B363" s="130"/>
      <c r="C363" s="178" t="s">
        <v>76</v>
      </c>
      <c r="D363" s="130">
        <v>3291</v>
      </c>
      <c r="E363" s="131" t="s">
        <v>441</v>
      </c>
      <c r="F363" s="96">
        <v>25000</v>
      </c>
      <c r="G363" s="96">
        <v>25000</v>
      </c>
      <c r="H363" s="96">
        <v>9430</v>
      </c>
      <c r="I363" s="96"/>
      <c r="J363" s="98"/>
      <c r="K363" s="98"/>
      <c r="L363" s="96"/>
      <c r="M363" s="93">
        <f t="shared" si="77"/>
        <v>37.72</v>
      </c>
    </row>
    <row r="364" spans="1:13" s="3" customFormat="1" ht="12.75">
      <c r="A364" s="179" t="s">
        <v>154</v>
      </c>
      <c r="B364" s="350" t="s">
        <v>509</v>
      </c>
      <c r="C364" s="220" t="s">
        <v>77</v>
      </c>
      <c r="D364" s="180" t="s">
        <v>249</v>
      </c>
      <c r="E364" s="197" t="s">
        <v>59</v>
      </c>
      <c r="F364" s="198">
        <f>SUM(F366)</f>
        <v>10000</v>
      </c>
      <c r="G364" s="198">
        <f>SUM(G366)</f>
        <v>10000</v>
      </c>
      <c r="H364" s="198">
        <f>SUM(H366)</f>
        <v>0</v>
      </c>
      <c r="I364" s="198">
        <f>SUM(I366)</f>
        <v>0</v>
      </c>
      <c r="J364" s="279"/>
      <c r="K364" s="279"/>
      <c r="L364" s="198">
        <f>SUM(L366)</f>
        <v>0</v>
      </c>
      <c r="M364" s="280">
        <f aca="true" t="shared" si="78" ref="M364:M373">+H364/G364*100</f>
        <v>0</v>
      </c>
    </row>
    <row r="365" spans="1:13" s="447" customFormat="1" ht="12.75">
      <c r="A365" s="445"/>
      <c r="B365" s="444">
        <v>435</v>
      </c>
      <c r="C365" s="452"/>
      <c r="D365" s="444"/>
      <c r="E365" s="446" t="s">
        <v>630</v>
      </c>
      <c r="F365" s="434">
        <v>10000</v>
      </c>
      <c r="G365" s="434">
        <v>10000</v>
      </c>
      <c r="H365" s="434">
        <v>0</v>
      </c>
      <c r="I365" s="434"/>
      <c r="J365" s="458"/>
      <c r="K365" s="458"/>
      <c r="L365" s="434"/>
      <c r="M365" s="434"/>
    </row>
    <row r="366" spans="1:13" s="3" customFormat="1" ht="12.75">
      <c r="A366" s="176"/>
      <c r="B366" s="130"/>
      <c r="C366" s="176" t="s">
        <v>77</v>
      </c>
      <c r="D366" s="114">
        <v>3</v>
      </c>
      <c r="E366" s="115" t="s">
        <v>3</v>
      </c>
      <c r="F366" s="95">
        <f>SUM(F367)</f>
        <v>10000</v>
      </c>
      <c r="G366" s="95">
        <f>SUM(G367)</f>
        <v>10000</v>
      </c>
      <c r="H366" s="95">
        <f>SUM(H367)</f>
        <v>0</v>
      </c>
      <c r="I366" s="95">
        <f>SUM(I367)</f>
        <v>0</v>
      </c>
      <c r="J366" s="97"/>
      <c r="K366" s="97"/>
      <c r="L366" s="95">
        <f>SUM(L367)</f>
        <v>0</v>
      </c>
      <c r="M366" s="93">
        <f t="shared" si="78"/>
        <v>0</v>
      </c>
    </row>
    <row r="367" spans="1:13" s="3" customFormat="1" ht="12.75">
      <c r="A367" s="176"/>
      <c r="B367" s="130"/>
      <c r="C367" s="176" t="s">
        <v>77</v>
      </c>
      <c r="D367" s="114">
        <v>32</v>
      </c>
      <c r="E367" s="115" t="s">
        <v>4</v>
      </c>
      <c r="F367" s="95">
        <f aca="true" t="shared" si="79" ref="F367:I368">SUM(F368)</f>
        <v>10000</v>
      </c>
      <c r="G367" s="95">
        <f t="shared" si="79"/>
        <v>10000</v>
      </c>
      <c r="H367" s="95">
        <f t="shared" si="79"/>
        <v>0</v>
      </c>
      <c r="I367" s="95">
        <f t="shared" si="79"/>
        <v>0</v>
      </c>
      <c r="J367" s="97"/>
      <c r="K367" s="97"/>
      <c r="L367" s="95">
        <f>SUM(L368)</f>
        <v>0</v>
      </c>
      <c r="M367" s="93">
        <f t="shared" si="78"/>
        <v>0</v>
      </c>
    </row>
    <row r="368" spans="1:13" s="3" customFormat="1" ht="12.75">
      <c r="A368" s="176"/>
      <c r="B368" s="354"/>
      <c r="C368" s="176" t="s">
        <v>77</v>
      </c>
      <c r="D368" s="114">
        <v>323</v>
      </c>
      <c r="E368" s="115" t="s">
        <v>46</v>
      </c>
      <c r="F368" s="95">
        <f t="shared" si="79"/>
        <v>10000</v>
      </c>
      <c r="G368" s="95">
        <f t="shared" si="79"/>
        <v>10000</v>
      </c>
      <c r="H368" s="95">
        <f t="shared" si="79"/>
        <v>0</v>
      </c>
      <c r="I368" s="95">
        <f t="shared" si="79"/>
        <v>0</v>
      </c>
      <c r="J368" s="94" t="e">
        <f>SUM(#REF!)</f>
        <v>#REF!</v>
      </c>
      <c r="K368" s="94" t="e">
        <f>SUM(#REF!)</f>
        <v>#REF!</v>
      </c>
      <c r="L368" s="95">
        <f>SUM(L369)</f>
        <v>0</v>
      </c>
      <c r="M368" s="93">
        <f t="shared" si="78"/>
        <v>0</v>
      </c>
    </row>
    <row r="369" spans="1:13" s="4" customFormat="1" ht="12.75">
      <c r="A369" s="178"/>
      <c r="B369" s="130"/>
      <c r="C369" s="178" t="s">
        <v>77</v>
      </c>
      <c r="D369" s="130">
        <v>3232</v>
      </c>
      <c r="E369" s="131" t="s">
        <v>381</v>
      </c>
      <c r="F369" s="96">
        <v>10000</v>
      </c>
      <c r="G369" s="96">
        <v>10000</v>
      </c>
      <c r="H369" s="96">
        <v>0</v>
      </c>
      <c r="I369" s="96"/>
      <c r="J369" s="98"/>
      <c r="K369" s="98"/>
      <c r="L369" s="96"/>
      <c r="M369" s="93">
        <f t="shared" si="78"/>
        <v>0</v>
      </c>
    </row>
    <row r="370" spans="1:13" s="3" customFormat="1" ht="22.5">
      <c r="A370" s="217" t="s">
        <v>155</v>
      </c>
      <c r="B370" s="352" t="s">
        <v>510</v>
      </c>
      <c r="C370" s="232" t="s">
        <v>72</v>
      </c>
      <c r="D370" s="233" t="s">
        <v>249</v>
      </c>
      <c r="E370" s="197" t="s">
        <v>442</v>
      </c>
      <c r="F370" s="219">
        <f>SUM(F373,F377)</f>
        <v>22000</v>
      </c>
      <c r="G370" s="219">
        <f>SUM(G373,G377)</f>
        <v>22000</v>
      </c>
      <c r="H370" s="219">
        <f>SUM(H373,H377)</f>
        <v>0</v>
      </c>
      <c r="I370" s="219">
        <f>SUM(I373,I377)</f>
        <v>0</v>
      </c>
      <c r="J370" s="219"/>
      <c r="K370" s="219"/>
      <c r="L370" s="219">
        <f>SUM(L373,L377)</f>
        <v>0</v>
      </c>
      <c r="M370" s="283">
        <f t="shared" si="78"/>
        <v>0</v>
      </c>
    </row>
    <row r="371" spans="1:13" s="447" customFormat="1" ht="22.5">
      <c r="A371" s="449"/>
      <c r="B371" s="450">
        <v>43</v>
      </c>
      <c r="C371" s="461"/>
      <c r="D371" s="450"/>
      <c r="E371" s="446" t="s">
        <v>636</v>
      </c>
      <c r="F371" s="451">
        <v>2000</v>
      </c>
      <c r="G371" s="451">
        <v>2000</v>
      </c>
      <c r="H371" s="451"/>
      <c r="I371" s="451"/>
      <c r="J371" s="451"/>
      <c r="K371" s="451"/>
      <c r="L371" s="451"/>
      <c r="M371" s="451"/>
    </row>
    <row r="372" spans="1:13" s="447" customFormat="1" ht="12.75">
      <c r="A372" s="449"/>
      <c r="B372" s="450">
        <v>435</v>
      </c>
      <c r="C372" s="461"/>
      <c r="D372" s="450"/>
      <c r="E372" s="446" t="s">
        <v>630</v>
      </c>
      <c r="F372" s="451">
        <v>20000</v>
      </c>
      <c r="G372" s="451">
        <v>20000</v>
      </c>
      <c r="H372" s="451"/>
      <c r="I372" s="451"/>
      <c r="J372" s="451"/>
      <c r="K372" s="451"/>
      <c r="L372" s="451"/>
      <c r="M372" s="451"/>
    </row>
    <row r="373" spans="1:13" s="3" customFormat="1" ht="12.75">
      <c r="A373" s="176"/>
      <c r="B373" s="354"/>
      <c r="C373" s="176" t="s">
        <v>72</v>
      </c>
      <c r="D373" s="191">
        <v>3</v>
      </c>
      <c r="E373" s="192" t="s">
        <v>3</v>
      </c>
      <c r="F373" s="95">
        <f aca="true" t="shared" si="80" ref="F373:I375">SUM(F374)</f>
        <v>22000</v>
      </c>
      <c r="G373" s="95">
        <f t="shared" si="80"/>
        <v>22000</v>
      </c>
      <c r="H373" s="95">
        <f t="shared" si="80"/>
        <v>0</v>
      </c>
      <c r="I373" s="95">
        <f t="shared" si="80"/>
        <v>0</v>
      </c>
      <c r="J373" s="92"/>
      <c r="K373" s="92"/>
      <c r="L373" s="95">
        <f>SUM(L374)</f>
        <v>0</v>
      </c>
      <c r="M373" s="93">
        <f t="shared" si="78"/>
        <v>0</v>
      </c>
    </row>
    <row r="374" spans="1:13" s="3" customFormat="1" ht="12.75">
      <c r="A374" s="176"/>
      <c r="B374" s="130"/>
      <c r="C374" s="176" t="s">
        <v>72</v>
      </c>
      <c r="D374" s="191">
        <v>32</v>
      </c>
      <c r="E374" s="192" t="s">
        <v>4</v>
      </c>
      <c r="F374" s="95">
        <f t="shared" si="80"/>
        <v>22000</v>
      </c>
      <c r="G374" s="95">
        <f t="shared" si="80"/>
        <v>22000</v>
      </c>
      <c r="H374" s="95">
        <f t="shared" si="80"/>
        <v>0</v>
      </c>
      <c r="I374" s="95">
        <f t="shared" si="80"/>
        <v>0</v>
      </c>
      <c r="J374" s="92"/>
      <c r="K374" s="92"/>
      <c r="L374" s="95">
        <f>SUM(L375)</f>
        <v>0</v>
      </c>
      <c r="M374" s="93">
        <f aca="true" t="shared" si="81" ref="M374:M380">+H374/G374*100</f>
        <v>0</v>
      </c>
    </row>
    <row r="375" spans="1:14" s="3" customFormat="1" ht="12.75">
      <c r="A375" s="176"/>
      <c r="B375" s="354"/>
      <c r="C375" s="176" t="s">
        <v>72</v>
      </c>
      <c r="D375" s="191">
        <v>323</v>
      </c>
      <c r="E375" s="192" t="s">
        <v>46</v>
      </c>
      <c r="F375" s="95">
        <f>SUM(F376)</f>
        <v>22000</v>
      </c>
      <c r="G375" s="95">
        <f>SUM(G376)</f>
        <v>22000</v>
      </c>
      <c r="H375" s="95">
        <f t="shared" si="80"/>
        <v>0</v>
      </c>
      <c r="I375" s="95">
        <f t="shared" si="80"/>
        <v>0</v>
      </c>
      <c r="J375" s="94" t="e">
        <f>SUM(#REF!)</f>
        <v>#REF!</v>
      </c>
      <c r="K375" s="94" t="e">
        <f>SUM(#REF!)</f>
        <v>#REF!</v>
      </c>
      <c r="L375" s="95">
        <f>SUM(L376)</f>
        <v>0</v>
      </c>
      <c r="M375" s="93">
        <f t="shared" si="81"/>
        <v>0</v>
      </c>
      <c r="N375" s="83"/>
    </row>
    <row r="376" spans="1:13" s="4" customFormat="1" ht="12.75">
      <c r="A376" s="176"/>
      <c r="B376" s="130"/>
      <c r="C376" s="178" t="s">
        <v>72</v>
      </c>
      <c r="D376" s="193">
        <v>3232</v>
      </c>
      <c r="E376" s="194" t="s">
        <v>381</v>
      </c>
      <c r="F376" s="96">
        <v>22000</v>
      </c>
      <c r="G376" s="96">
        <v>22000</v>
      </c>
      <c r="H376" s="96"/>
      <c r="I376" s="96"/>
      <c r="J376" s="98"/>
      <c r="K376" s="98"/>
      <c r="L376" s="96"/>
      <c r="M376" s="93">
        <f t="shared" si="81"/>
        <v>0</v>
      </c>
    </row>
    <row r="377" spans="1:13" s="3" customFormat="1" ht="12.75">
      <c r="A377" s="176"/>
      <c r="B377" s="130"/>
      <c r="C377" s="176" t="s">
        <v>72</v>
      </c>
      <c r="D377" s="191">
        <v>4</v>
      </c>
      <c r="E377" s="192" t="s">
        <v>11</v>
      </c>
      <c r="F377" s="95">
        <f aca="true" t="shared" si="82" ref="F377:I379">SUM(F378)</f>
        <v>0</v>
      </c>
      <c r="G377" s="95">
        <f t="shared" si="82"/>
        <v>0</v>
      </c>
      <c r="H377" s="95">
        <f t="shared" si="82"/>
        <v>0</v>
      </c>
      <c r="I377" s="95">
        <f t="shared" si="82"/>
        <v>0</v>
      </c>
      <c r="J377" s="92"/>
      <c r="K377" s="92"/>
      <c r="L377" s="95">
        <f>SUM(L378)</f>
        <v>0</v>
      </c>
      <c r="M377" s="93" t="e">
        <f t="shared" si="81"/>
        <v>#DIV/0!</v>
      </c>
    </row>
    <row r="378" spans="1:13" s="3" customFormat="1" ht="22.5">
      <c r="A378" s="176"/>
      <c r="B378" s="130"/>
      <c r="C378" s="229" t="s">
        <v>72</v>
      </c>
      <c r="D378" s="234">
        <v>42</v>
      </c>
      <c r="E378" s="192" t="s">
        <v>12</v>
      </c>
      <c r="F378" s="302">
        <f t="shared" si="82"/>
        <v>0</v>
      </c>
      <c r="G378" s="302">
        <f t="shared" si="82"/>
        <v>0</v>
      </c>
      <c r="H378" s="302">
        <f t="shared" si="82"/>
        <v>0</v>
      </c>
      <c r="I378" s="302">
        <f t="shared" si="82"/>
        <v>0</v>
      </c>
      <c r="J378" s="231" t="e">
        <f>SUM(J379)</f>
        <v>#REF!</v>
      </c>
      <c r="K378" s="231" t="e">
        <f>SUM(K379)</f>
        <v>#REF!</v>
      </c>
      <c r="L378" s="302">
        <f>SUM(L379)</f>
        <v>0</v>
      </c>
      <c r="M378" s="93" t="e">
        <f t="shared" si="81"/>
        <v>#DIV/0!</v>
      </c>
    </row>
    <row r="379" spans="1:13" s="3" customFormat="1" ht="12.75">
      <c r="A379" s="176"/>
      <c r="B379" s="130"/>
      <c r="C379" s="176" t="s">
        <v>72</v>
      </c>
      <c r="D379" s="191">
        <v>422</v>
      </c>
      <c r="E379" s="192" t="s">
        <v>44</v>
      </c>
      <c r="F379" s="95">
        <f t="shared" si="82"/>
        <v>0</v>
      </c>
      <c r="G379" s="95">
        <f t="shared" si="82"/>
        <v>0</v>
      </c>
      <c r="H379" s="95">
        <f t="shared" si="82"/>
        <v>0</v>
      </c>
      <c r="I379" s="95">
        <f t="shared" si="82"/>
        <v>0</v>
      </c>
      <c r="J379" s="94" t="e">
        <f>SUM(#REF!)</f>
        <v>#REF!</v>
      </c>
      <c r="K379" s="94" t="e">
        <f>SUM(#REF!)</f>
        <v>#REF!</v>
      </c>
      <c r="L379" s="95">
        <f>SUM(L380)</f>
        <v>0</v>
      </c>
      <c r="M379" s="93" t="e">
        <f t="shared" si="81"/>
        <v>#DIV/0!</v>
      </c>
    </row>
    <row r="380" spans="1:13" s="4" customFormat="1" ht="12.75">
      <c r="A380" s="176"/>
      <c r="B380" s="130"/>
      <c r="C380" s="178" t="s">
        <v>72</v>
      </c>
      <c r="D380" s="193">
        <v>4227</v>
      </c>
      <c r="E380" s="194" t="s">
        <v>377</v>
      </c>
      <c r="F380" s="96"/>
      <c r="G380" s="96"/>
      <c r="H380" s="96"/>
      <c r="I380" s="96"/>
      <c r="J380" s="98"/>
      <c r="K380" s="98"/>
      <c r="L380" s="96"/>
      <c r="M380" s="93" t="e">
        <f t="shared" si="81"/>
        <v>#DIV/0!</v>
      </c>
    </row>
    <row r="381" spans="1:13" ht="22.5">
      <c r="A381" s="221" t="s">
        <v>156</v>
      </c>
      <c r="B381" s="235"/>
      <c r="C381" s="236"/>
      <c r="D381" s="222" t="s">
        <v>275</v>
      </c>
      <c r="E381" s="223" t="s">
        <v>276</v>
      </c>
      <c r="F381" s="224">
        <f>SUM(F382,F389,F402,F413,F420,F427)</f>
        <v>23670000</v>
      </c>
      <c r="G381" s="224">
        <f>SUM(G382,G389,G402,G413,G420,G427)</f>
        <v>23670000</v>
      </c>
      <c r="H381" s="224">
        <f>SUM(H382,H389,H402,H413,H420,H427)</f>
        <v>94251</v>
      </c>
      <c r="I381" s="224">
        <f>SUM(I382,I389,I402,I413,I420,I427)</f>
        <v>0</v>
      </c>
      <c r="J381" s="224">
        <f>SUM(J382,J389)</f>
        <v>0</v>
      </c>
      <c r="K381" s="224">
        <f>SUM(K382,K389)</f>
        <v>0</v>
      </c>
      <c r="L381" s="224">
        <f>SUM(L382,L389,L402,L413)</f>
        <v>0</v>
      </c>
      <c r="M381" s="285">
        <f>+H381/G381*100</f>
        <v>0.39818757921419523</v>
      </c>
    </row>
    <row r="382" spans="1:13" ht="12.75">
      <c r="A382" s="172" t="s">
        <v>157</v>
      </c>
      <c r="B382" s="186"/>
      <c r="C382" s="201" t="s">
        <v>77</v>
      </c>
      <c r="D382" s="174" t="s">
        <v>94</v>
      </c>
      <c r="E382" s="174" t="s">
        <v>277</v>
      </c>
      <c r="F382" s="175">
        <f>SUM(F385)</f>
        <v>200000</v>
      </c>
      <c r="G382" s="175">
        <f aca="true" t="shared" si="83" ref="G382:L382">SUM(G385)</f>
        <v>200000</v>
      </c>
      <c r="H382" s="175">
        <f>SUM(H385)</f>
        <v>0</v>
      </c>
      <c r="I382" s="175">
        <f>SUM(I385)</f>
        <v>0</v>
      </c>
      <c r="J382" s="175">
        <f t="shared" si="83"/>
        <v>0</v>
      </c>
      <c r="K382" s="175">
        <f t="shared" si="83"/>
        <v>0</v>
      </c>
      <c r="L382" s="175">
        <f t="shared" si="83"/>
        <v>0</v>
      </c>
      <c r="M382" s="280">
        <f>+H382/G382*100</f>
        <v>0</v>
      </c>
    </row>
    <row r="383" spans="1:13" ht="12.75">
      <c r="A383" s="172"/>
      <c r="B383" s="349" t="s">
        <v>511</v>
      </c>
      <c r="C383" s="201"/>
      <c r="D383" s="174" t="s">
        <v>266</v>
      </c>
      <c r="E383" s="174" t="s">
        <v>448</v>
      </c>
      <c r="F383" s="237"/>
      <c r="G383" s="237"/>
      <c r="H383" s="237"/>
      <c r="I383" s="237"/>
      <c r="J383" s="175"/>
      <c r="K383" s="175"/>
      <c r="L383" s="237"/>
      <c r="M383" s="280"/>
    </row>
    <row r="384" spans="1:13" s="443" customFormat="1" ht="12.75">
      <c r="A384" s="429"/>
      <c r="B384" s="430">
        <v>527</v>
      </c>
      <c r="C384" s="435"/>
      <c r="D384" s="431"/>
      <c r="E384" s="431" t="s">
        <v>637</v>
      </c>
      <c r="F384" s="433">
        <v>200000</v>
      </c>
      <c r="G384" s="433">
        <v>200000</v>
      </c>
      <c r="H384" s="433"/>
      <c r="I384" s="433"/>
      <c r="J384" s="433"/>
      <c r="K384" s="433"/>
      <c r="L384" s="433"/>
      <c r="M384" s="434"/>
    </row>
    <row r="385" spans="1:13" ht="12.75">
      <c r="A385" s="238"/>
      <c r="B385" s="154"/>
      <c r="C385" s="238" t="s">
        <v>77</v>
      </c>
      <c r="D385" s="114">
        <v>4</v>
      </c>
      <c r="E385" s="115" t="s">
        <v>11</v>
      </c>
      <c r="F385" s="95">
        <f aca="true" t="shared" si="84" ref="F385:I387">SUM(F386)</f>
        <v>200000</v>
      </c>
      <c r="G385" s="95">
        <f t="shared" si="84"/>
        <v>200000</v>
      </c>
      <c r="H385" s="95">
        <f t="shared" si="84"/>
        <v>0</v>
      </c>
      <c r="I385" s="95">
        <f t="shared" si="84"/>
        <v>0</v>
      </c>
      <c r="J385" s="97"/>
      <c r="K385" s="97"/>
      <c r="L385" s="95">
        <f>SUM(L386)</f>
        <v>0</v>
      </c>
      <c r="M385" s="93">
        <f>+H385/G385*100</f>
        <v>0</v>
      </c>
    </row>
    <row r="386" spans="1:13" ht="22.5">
      <c r="A386" s="238"/>
      <c r="B386" s="154"/>
      <c r="C386" s="239" t="s">
        <v>77</v>
      </c>
      <c r="D386" s="230">
        <v>42</v>
      </c>
      <c r="E386" s="115" t="s">
        <v>12</v>
      </c>
      <c r="F386" s="302">
        <f t="shared" si="84"/>
        <v>200000</v>
      </c>
      <c r="G386" s="302">
        <f t="shared" si="84"/>
        <v>200000</v>
      </c>
      <c r="H386" s="302">
        <f t="shared" si="84"/>
        <v>0</v>
      </c>
      <c r="I386" s="302">
        <f t="shared" si="84"/>
        <v>0</v>
      </c>
      <c r="J386" s="286"/>
      <c r="K386" s="286"/>
      <c r="L386" s="302">
        <f>SUM(L387)</f>
        <v>0</v>
      </c>
      <c r="M386" s="93">
        <f>+H386/G386*100</f>
        <v>0</v>
      </c>
    </row>
    <row r="387" spans="1:13" ht="12.75">
      <c r="A387" s="238"/>
      <c r="B387" s="359"/>
      <c r="C387" s="238" t="s">
        <v>77</v>
      </c>
      <c r="D387" s="114">
        <v>421</v>
      </c>
      <c r="E387" s="115" t="s">
        <v>56</v>
      </c>
      <c r="F387" s="95">
        <f t="shared" si="84"/>
        <v>200000</v>
      </c>
      <c r="G387" s="95">
        <f t="shared" si="84"/>
        <v>200000</v>
      </c>
      <c r="H387" s="95">
        <f t="shared" si="84"/>
        <v>0</v>
      </c>
      <c r="I387" s="95">
        <f t="shared" si="84"/>
        <v>0</v>
      </c>
      <c r="J387" s="94" t="e">
        <f>SUM(#REF!)</f>
        <v>#REF!</v>
      </c>
      <c r="K387" s="94" t="e">
        <f>SUM(#REF!)</f>
        <v>#REF!</v>
      </c>
      <c r="L387" s="95">
        <f>SUM(L388)</f>
        <v>0</v>
      </c>
      <c r="M387" s="93">
        <f>+H387/G387*100</f>
        <v>0</v>
      </c>
    </row>
    <row r="388" spans="1:13" s="76" customFormat="1" ht="12.75">
      <c r="A388" s="238"/>
      <c r="B388" s="154"/>
      <c r="C388" s="240" t="s">
        <v>77</v>
      </c>
      <c r="D388" s="130">
        <v>4214</v>
      </c>
      <c r="E388" s="131" t="s">
        <v>382</v>
      </c>
      <c r="F388" s="96">
        <v>200000</v>
      </c>
      <c r="G388" s="96">
        <v>200000</v>
      </c>
      <c r="H388" s="96"/>
      <c r="I388" s="96"/>
      <c r="J388" s="98"/>
      <c r="K388" s="98"/>
      <c r="L388" s="96"/>
      <c r="M388" s="93">
        <f>+H388/G388*100</f>
        <v>0</v>
      </c>
    </row>
    <row r="389" spans="1:13" ht="12.75">
      <c r="A389" s="172" t="s">
        <v>158</v>
      </c>
      <c r="B389" s="346" t="s">
        <v>512</v>
      </c>
      <c r="C389" s="201" t="s">
        <v>480</v>
      </c>
      <c r="D389" s="241" t="s">
        <v>95</v>
      </c>
      <c r="E389" s="196" t="s">
        <v>486</v>
      </c>
      <c r="F389" s="198">
        <f>SUM(F392,F396)</f>
        <v>5200000</v>
      </c>
      <c r="G389" s="198">
        <f>SUM(G392,G396)</f>
        <v>5200000</v>
      </c>
      <c r="H389" s="198">
        <f>SUM(H392,H396)</f>
        <v>0</v>
      </c>
      <c r="I389" s="198">
        <f>SUM(I392,I396)</f>
        <v>0</v>
      </c>
      <c r="J389" s="279"/>
      <c r="K389" s="279"/>
      <c r="L389" s="198">
        <f>SUM(L392,L396)</f>
        <v>0</v>
      </c>
      <c r="M389" s="280">
        <f>+H389/G389*100</f>
        <v>0</v>
      </c>
    </row>
    <row r="390" spans="1:13" ht="12.75">
      <c r="A390" s="172"/>
      <c r="B390" s="173"/>
      <c r="C390" s="201"/>
      <c r="D390" s="241" t="s">
        <v>278</v>
      </c>
      <c r="E390" s="196"/>
      <c r="F390" s="198"/>
      <c r="G390" s="198"/>
      <c r="H390" s="198"/>
      <c r="I390" s="198"/>
      <c r="J390" s="279"/>
      <c r="K390" s="279"/>
      <c r="L390" s="198"/>
      <c r="M390" s="280"/>
    </row>
    <row r="391" spans="1:13" s="443" customFormat="1" ht="12.75">
      <c r="A391" s="429"/>
      <c r="B391" s="441">
        <v>527</v>
      </c>
      <c r="C391" s="435"/>
      <c r="D391" s="462"/>
      <c r="E391" s="444" t="s">
        <v>637</v>
      </c>
      <c r="F391" s="434">
        <v>5200000</v>
      </c>
      <c r="G391" s="434">
        <v>5200000</v>
      </c>
      <c r="H391" s="434"/>
      <c r="I391" s="434"/>
      <c r="J391" s="458"/>
      <c r="K391" s="458"/>
      <c r="L391" s="434"/>
      <c r="M391" s="434"/>
    </row>
    <row r="392" spans="1:13" s="11" customFormat="1" ht="12.75">
      <c r="A392" s="242"/>
      <c r="B392" s="140"/>
      <c r="C392" s="242" t="s">
        <v>480</v>
      </c>
      <c r="D392" s="138">
        <v>3</v>
      </c>
      <c r="E392" s="210" t="s">
        <v>32</v>
      </c>
      <c r="F392" s="301">
        <f aca="true" t="shared" si="85" ref="F392:I394">SUM(F393)</f>
        <v>0</v>
      </c>
      <c r="G392" s="301">
        <f t="shared" si="85"/>
        <v>0</v>
      </c>
      <c r="H392" s="301">
        <f t="shared" si="85"/>
        <v>0</v>
      </c>
      <c r="I392" s="301">
        <f t="shared" si="85"/>
        <v>0</v>
      </c>
      <c r="J392" s="287"/>
      <c r="K392" s="287"/>
      <c r="L392" s="301">
        <f>SUM(L393)</f>
        <v>0</v>
      </c>
      <c r="M392" s="93" t="e">
        <f>+H392/G392*100</f>
        <v>#DIV/0!</v>
      </c>
    </row>
    <row r="393" spans="1:13" s="11" customFormat="1" ht="22.5">
      <c r="A393" s="242"/>
      <c r="B393" s="140"/>
      <c r="C393" s="242" t="s">
        <v>480</v>
      </c>
      <c r="D393" s="138">
        <v>38</v>
      </c>
      <c r="E393" s="210" t="s">
        <v>14</v>
      </c>
      <c r="F393" s="301">
        <f t="shared" si="85"/>
        <v>0</v>
      </c>
      <c r="G393" s="301">
        <f t="shared" si="85"/>
        <v>0</v>
      </c>
      <c r="H393" s="301">
        <f t="shared" si="85"/>
        <v>0</v>
      </c>
      <c r="I393" s="301">
        <f t="shared" si="85"/>
        <v>0</v>
      </c>
      <c r="J393" s="287"/>
      <c r="K393" s="287"/>
      <c r="L393" s="301">
        <f>SUM(L394)</f>
        <v>0</v>
      </c>
      <c r="M393" s="93" t="e">
        <f aca="true" t="shared" si="86" ref="M393:M401">+H393/G393*100</f>
        <v>#DIV/0!</v>
      </c>
    </row>
    <row r="394" spans="1:13" s="11" customFormat="1" ht="12.75">
      <c r="A394" s="242"/>
      <c r="B394" s="356"/>
      <c r="C394" s="242" t="s">
        <v>480</v>
      </c>
      <c r="D394" s="138">
        <v>386</v>
      </c>
      <c r="E394" s="210" t="s">
        <v>45</v>
      </c>
      <c r="F394" s="301">
        <f>SUM(F395)</f>
        <v>0</v>
      </c>
      <c r="G394" s="301">
        <f>SUM(G395)</f>
        <v>0</v>
      </c>
      <c r="H394" s="301">
        <f t="shared" si="85"/>
        <v>0</v>
      </c>
      <c r="I394" s="301">
        <f t="shared" si="85"/>
        <v>0</v>
      </c>
      <c r="J394" s="281" t="e">
        <f>SUM(#REF!)</f>
        <v>#REF!</v>
      </c>
      <c r="K394" s="281" t="e">
        <f>SUM(#REF!)</f>
        <v>#REF!</v>
      </c>
      <c r="L394" s="301">
        <f>SUM(L395)</f>
        <v>0</v>
      </c>
      <c r="M394" s="93" t="e">
        <f t="shared" si="86"/>
        <v>#DIV/0!</v>
      </c>
    </row>
    <row r="395" spans="1:13" s="74" customFormat="1" ht="12.75">
      <c r="A395" s="243"/>
      <c r="B395" s="140"/>
      <c r="C395" s="243" t="s">
        <v>480</v>
      </c>
      <c r="D395" s="244">
        <v>3861</v>
      </c>
      <c r="E395" s="209" t="s">
        <v>383</v>
      </c>
      <c r="F395" s="214"/>
      <c r="G395" s="214"/>
      <c r="H395" s="214"/>
      <c r="I395" s="214"/>
      <c r="J395" s="215"/>
      <c r="K395" s="215"/>
      <c r="L395" s="214"/>
      <c r="M395" s="93" t="e">
        <f t="shared" si="86"/>
        <v>#DIV/0!</v>
      </c>
    </row>
    <row r="396" spans="1:13" s="11" customFormat="1" ht="12.75">
      <c r="A396" s="242"/>
      <c r="B396" s="140"/>
      <c r="C396" s="242" t="s">
        <v>480</v>
      </c>
      <c r="D396" s="138">
        <v>4</v>
      </c>
      <c r="E396" s="210" t="s">
        <v>11</v>
      </c>
      <c r="F396" s="301">
        <f aca="true" t="shared" si="87" ref="F396:I397">SUM(F397)</f>
        <v>5200000</v>
      </c>
      <c r="G396" s="301">
        <f t="shared" si="87"/>
        <v>5200000</v>
      </c>
      <c r="H396" s="301">
        <f t="shared" si="87"/>
        <v>0</v>
      </c>
      <c r="I396" s="301">
        <f t="shared" si="87"/>
        <v>0</v>
      </c>
      <c r="J396" s="288">
        <f aca="true" t="shared" si="88" ref="J396:L397">SUM(J397)</f>
        <v>0</v>
      </c>
      <c r="K396" s="288">
        <f t="shared" si="88"/>
        <v>0</v>
      </c>
      <c r="L396" s="301">
        <f t="shared" si="88"/>
        <v>0</v>
      </c>
      <c r="M396" s="93">
        <f t="shared" si="86"/>
        <v>0</v>
      </c>
    </row>
    <row r="397" spans="1:13" s="11" customFormat="1" ht="12.75">
      <c r="A397" s="242"/>
      <c r="B397" s="140"/>
      <c r="C397" s="242" t="s">
        <v>480</v>
      </c>
      <c r="D397" s="138">
        <v>42</v>
      </c>
      <c r="E397" s="210" t="s">
        <v>121</v>
      </c>
      <c r="F397" s="301">
        <f t="shared" si="87"/>
        <v>5200000</v>
      </c>
      <c r="G397" s="301">
        <f t="shared" si="87"/>
        <v>5200000</v>
      </c>
      <c r="H397" s="301">
        <f t="shared" si="87"/>
        <v>0</v>
      </c>
      <c r="I397" s="301">
        <f t="shared" si="87"/>
        <v>0</v>
      </c>
      <c r="J397" s="288">
        <f t="shared" si="88"/>
        <v>0</v>
      </c>
      <c r="K397" s="288">
        <f t="shared" si="88"/>
        <v>0</v>
      </c>
      <c r="L397" s="301">
        <f t="shared" si="88"/>
        <v>0</v>
      </c>
      <c r="M397" s="93">
        <f t="shared" si="86"/>
        <v>0</v>
      </c>
    </row>
    <row r="398" spans="1:13" s="11" customFormat="1" ht="12.75">
      <c r="A398" s="242"/>
      <c r="B398" s="356"/>
      <c r="C398" s="242" t="s">
        <v>480</v>
      </c>
      <c r="D398" s="138">
        <v>421</v>
      </c>
      <c r="E398" s="210" t="s">
        <v>56</v>
      </c>
      <c r="F398" s="301">
        <f>SUM(F399,F401)</f>
        <v>5200000</v>
      </c>
      <c r="G398" s="301">
        <f>SUM(G399:G401)</f>
        <v>5200000</v>
      </c>
      <c r="H398" s="301">
        <f>SUM(H399:H401)</f>
        <v>0</v>
      </c>
      <c r="I398" s="301">
        <f>SUM(I399,I401)</f>
        <v>0</v>
      </c>
      <c r="J398" s="287"/>
      <c r="K398" s="287"/>
      <c r="L398" s="301">
        <f>SUM(L399)</f>
        <v>0</v>
      </c>
      <c r="M398" s="93">
        <f t="shared" si="86"/>
        <v>0</v>
      </c>
    </row>
    <row r="399" spans="1:13" s="74" customFormat="1" ht="12.75">
      <c r="A399" s="243"/>
      <c r="B399" s="140"/>
      <c r="C399" s="243" t="s">
        <v>480</v>
      </c>
      <c r="D399" s="140">
        <v>4213</v>
      </c>
      <c r="E399" s="400" t="s">
        <v>579</v>
      </c>
      <c r="F399" s="96">
        <v>400000</v>
      </c>
      <c r="G399" s="96">
        <v>400000</v>
      </c>
      <c r="H399" s="96"/>
      <c r="I399" s="96">
        <v>0</v>
      </c>
      <c r="J399" s="247"/>
      <c r="K399" s="247"/>
      <c r="L399" s="96"/>
      <c r="M399" s="93">
        <f t="shared" si="86"/>
        <v>0</v>
      </c>
    </row>
    <row r="400" spans="1:13" s="74" customFormat="1" ht="12.75">
      <c r="A400" s="243"/>
      <c r="B400" s="140"/>
      <c r="C400" s="243" t="s">
        <v>480</v>
      </c>
      <c r="D400" s="140">
        <v>4213</v>
      </c>
      <c r="E400" s="400" t="s">
        <v>580</v>
      </c>
      <c r="F400" s="96">
        <v>0</v>
      </c>
      <c r="G400" s="96"/>
      <c r="H400" s="96"/>
      <c r="I400" s="96">
        <v>0</v>
      </c>
      <c r="J400" s="247"/>
      <c r="K400" s="247"/>
      <c r="L400" s="96"/>
      <c r="M400" s="93" t="e">
        <f t="shared" si="86"/>
        <v>#DIV/0!</v>
      </c>
    </row>
    <row r="401" spans="1:13" s="74" customFormat="1" ht="12.75">
      <c r="A401" s="243"/>
      <c r="B401" s="140"/>
      <c r="C401" s="243" t="s">
        <v>480</v>
      </c>
      <c r="D401" s="140">
        <v>4213</v>
      </c>
      <c r="E401" s="400" t="s">
        <v>562</v>
      </c>
      <c r="F401" s="96">
        <v>4800000</v>
      </c>
      <c r="G401" s="96">
        <v>4800000</v>
      </c>
      <c r="H401" s="96"/>
      <c r="I401" s="96"/>
      <c r="J401" s="247"/>
      <c r="K401" s="247"/>
      <c r="L401" s="96"/>
      <c r="M401" s="93">
        <f t="shared" si="86"/>
        <v>0</v>
      </c>
    </row>
    <row r="402" spans="1:13" s="74" customFormat="1" ht="12.75">
      <c r="A402" s="172" t="s">
        <v>444</v>
      </c>
      <c r="B402" s="346" t="s">
        <v>513</v>
      </c>
      <c r="C402" s="201" t="s">
        <v>480</v>
      </c>
      <c r="D402" s="241" t="s">
        <v>95</v>
      </c>
      <c r="E402" s="196" t="s">
        <v>445</v>
      </c>
      <c r="F402" s="198">
        <f>SUM(F406)</f>
        <v>350000</v>
      </c>
      <c r="G402" s="198">
        <f>SUM(G406)</f>
        <v>350000</v>
      </c>
      <c r="H402" s="198">
        <f>SUM(H406)</f>
        <v>61001</v>
      </c>
      <c r="I402" s="198">
        <f>SUM(I406)</f>
        <v>0</v>
      </c>
      <c r="J402" s="279"/>
      <c r="K402" s="279"/>
      <c r="L402" s="198">
        <f>SUM(L406)</f>
        <v>0</v>
      </c>
      <c r="M402" s="280">
        <f>+H402/G402*100</f>
        <v>17.428857142857144</v>
      </c>
    </row>
    <row r="403" spans="1:13" s="74" customFormat="1" ht="12.75">
      <c r="A403" s="172"/>
      <c r="B403" s="173"/>
      <c r="C403" s="201"/>
      <c r="D403" s="345" t="s">
        <v>443</v>
      </c>
      <c r="E403" s="196"/>
      <c r="F403" s="198"/>
      <c r="G403" s="198"/>
      <c r="H403" s="198"/>
      <c r="I403" s="198"/>
      <c r="J403" s="279"/>
      <c r="K403" s="279"/>
      <c r="L403" s="198"/>
      <c r="M403" s="280"/>
    </row>
    <row r="404" spans="1:13" s="443" customFormat="1" ht="12.75">
      <c r="A404" s="429"/>
      <c r="B404" s="441">
        <v>11</v>
      </c>
      <c r="C404" s="435"/>
      <c r="D404" s="462"/>
      <c r="E404" s="444" t="s">
        <v>622</v>
      </c>
      <c r="F404" s="434">
        <v>0</v>
      </c>
      <c r="G404" s="434">
        <v>0</v>
      </c>
      <c r="H404" s="434">
        <v>61001</v>
      </c>
      <c r="I404" s="434"/>
      <c r="J404" s="458"/>
      <c r="K404" s="458"/>
      <c r="L404" s="434"/>
      <c r="M404" s="434"/>
    </row>
    <row r="405" spans="1:13" s="443" customFormat="1" ht="12.75">
      <c r="A405" s="429"/>
      <c r="B405" s="441">
        <v>527</v>
      </c>
      <c r="C405" s="435"/>
      <c r="D405" s="462"/>
      <c r="E405" s="444" t="s">
        <v>637</v>
      </c>
      <c r="F405" s="434">
        <v>350000</v>
      </c>
      <c r="G405" s="434">
        <v>350000</v>
      </c>
      <c r="H405" s="434"/>
      <c r="I405" s="434"/>
      <c r="J405" s="458"/>
      <c r="K405" s="458"/>
      <c r="L405" s="434"/>
      <c r="M405" s="434"/>
    </row>
    <row r="406" spans="1:13" s="74" customFormat="1" ht="12.75">
      <c r="A406" s="242"/>
      <c r="B406" s="410"/>
      <c r="C406" s="242" t="s">
        <v>480</v>
      </c>
      <c r="D406" s="138">
        <v>4</v>
      </c>
      <c r="E406" s="210" t="s">
        <v>11</v>
      </c>
      <c r="F406" s="301">
        <f>SUM(F407,F410)</f>
        <v>350000</v>
      </c>
      <c r="G406" s="301">
        <f>SUM(G407,G410)</f>
        <v>350000</v>
      </c>
      <c r="H406" s="301">
        <f>SUM(H407,H410)</f>
        <v>61001</v>
      </c>
      <c r="I406" s="301">
        <f>SUM(I407,I410)</f>
        <v>0</v>
      </c>
      <c r="J406" s="288">
        <f>SUM(J407)</f>
        <v>0</v>
      </c>
      <c r="K406" s="288">
        <f>SUM(K407)</f>
        <v>0</v>
      </c>
      <c r="L406" s="301">
        <f>SUM(L407,L410)</f>
        <v>0</v>
      </c>
      <c r="M406" s="93">
        <f>+H406/G406*100</f>
        <v>17.428857142857144</v>
      </c>
    </row>
    <row r="407" spans="1:13" s="74" customFormat="1" ht="12.75">
      <c r="A407" s="242"/>
      <c r="B407" s="356"/>
      <c r="C407" s="242" t="s">
        <v>480</v>
      </c>
      <c r="D407" s="138">
        <v>42</v>
      </c>
      <c r="E407" s="210" t="s">
        <v>121</v>
      </c>
      <c r="F407" s="301">
        <f aca="true" t="shared" si="89" ref="F407:I411">SUM(F408)</f>
        <v>0</v>
      </c>
      <c r="G407" s="301">
        <f t="shared" si="89"/>
        <v>0</v>
      </c>
      <c r="H407" s="301">
        <f t="shared" si="89"/>
        <v>0</v>
      </c>
      <c r="I407" s="301">
        <f t="shared" si="89"/>
        <v>0</v>
      </c>
      <c r="J407" s="288">
        <f>SUM(J408)</f>
        <v>0</v>
      </c>
      <c r="K407" s="288">
        <f>SUM(K408)</f>
        <v>0</v>
      </c>
      <c r="L407" s="301">
        <f>SUM(L408)</f>
        <v>0</v>
      </c>
      <c r="M407" s="93" t="e">
        <f aca="true" t="shared" si="90" ref="M407:M412">+H407/G407*100</f>
        <v>#DIV/0!</v>
      </c>
    </row>
    <row r="408" spans="1:13" s="74" customFormat="1" ht="12.75">
      <c r="A408" s="242"/>
      <c r="B408" s="356"/>
      <c r="C408" s="242" t="s">
        <v>480</v>
      </c>
      <c r="D408" s="138">
        <v>421</v>
      </c>
      <c r="E408" s="210" t="s">
        <v>56</v>
      </c>
      <c r="F408" s="301">
        <f t="shared" si="89"/>
        <v>0</v>
      </c>
      <c r="G408" s="301">
        <f t="shared" si="89"/>
        <v>0</v>
      </c>
      <c r="H408" s="301">
        <f t="shared" si="89"/>
        <v>0</v>
      </c>
      <c r="I408" s="301">
        <f t="shared" si="89"/>
        <v>0</v>
      </c>
      <c r="J408" s="287"/>
      <c r="K408" s="287"/>
      <c r="L408" s="301">
        <f>SUM(L409)</f>
        <v>0</v>
      </c>
      <c r="M408" s="93" t="e">
        <f t="shared" si="90"/>
        <v>#DIV/0!</v>
      </c>
    </row>
    <row r="409" spans="1:13" s="74" customFormat="1" ht="12.75">
      <c r="A409" s="411"/>
      <c r="B409" s="356"/>
      <c r="C409" s="243" t="s">
        <v>480</v>
      </c>
      <c r="D409" s="140">
        <v>4212</v>
      </c>
      <c r="E409" s="400" t="s">
        <v>577</v>
      </c>
      <c r="F409" s="96"/>
      <c r="G409" s="96"/>
      <c r="H409" s="96"/>
      <c r="I409" s="96"/>
      <c r="J409" s="247"/>
      <c r="K409" s="247"/>
      <c r="L409" s="96"/>
      <c r="M409" s="93" t="e">
        <f t="shared" si="90"/>
        <v>#DIV/0!</v>
      </c>
    </row>
    <row r="410" spans="1:13" s="74" customFormat="1" ht="12.75">
      <c r="A410" s="242"/>
      <c r="B410" s="356"/>
      <c r="C410" s="242" t="s">
        <v>480</v>
      </c>
      <c r="D410" s="138">
        <v>45</v>
      </c>
      <c r="E410" s="210" t="s">
        <v>446</v>
      </c>
      <c r="F410" s="301">
        <f t="shared" si="89"/>
        <v>350000</v>
      </c>
      <c r="G410" s="301">
        <f t="shared" si="89"/>
        <v>350000</v>
      </c>
      <c r="H410" s="301">
        <f t="shared" si="89"/>
        <v>61001</v>
      </c>
      <c r="I410" s="301">
        <f t="shared" si="89"/>
        <v>0</v>
      </c>
      <c r="J410" s="288">
        <f>SUM(J411)</f>
        <v>0</v>
      </c>
      <c r="K410" s="288">
        <f>SUM(K411)</f>
        <v>0</v>
      </c>
      <c r="L410" s="301">
        <f>SUM(L411)</f>
        <v>0</v>
      </c>
      <c r="M410" s="93">
        <f t="shared" si="90"/>
        <v>17.428857142857144</v>
      </c>
    </row>
    <row r="411" spans="1:13" s="74" customFormat="1" ht="12.75">
      <c r="A411" s="411"/>
      <c r="B411" s="356"/>
      <c r="C411" s="242" t="s">
        <v>480</v>
      </c>
      <c r="D411" s="138">
        <v>451</v>
      </c>
      <c r="E411" s="210" t="s">
        <v>447</v>
      </c>
      <c r="F411" s="301">
        <f t="shared" si="89"/>
        <v>350000</v>
      </c>
      <c r="G411" s="301">
        <f t="shared" si="89"/>
        <v>350000</v>
      </c>
      <c r="H411" s="301">
        <f t="shared" si="89"/>
        <v>61001</v>
      </c>
      <c r="I411" s="301">
        <f t="shared" si="89"/>
        <v>0</v>
      </c>
      <c r="J411" s="287"/>
      <c r="K411" s="287"/>
      <c r="L411" s="301">
        <f>SUM(L412)</f>
        <v>0</v>
      </c>
      <c r="M411" s="93">
        <f t="shared" si="90"/>
        <v>17.428857142857144</v>
      </c>
    </row>
    <row r="412" spans="1:13" s="74" customFormat="1" ht="22.5">
      <c r="A412" s="242"/>
      <c r="B412" s="140"/>
      <c r="C412" s="243" t="s">
        <v>480</v>
      </c>
      <c r="D412" s="244">
        <v>4511</v>
      </c>
      <c r="E412" s="209" t="s">
        <v>623</v>
      </c>
      <c r="F412" s="214">
        <v>350000</v>
      </c>
      <c r="G412" s="214">
        <v>350000</v>
      </c>
      <c r="H412" s="214">
        <v>61001</v>
      </c>
      <c r="I412" s="214"/>
      <c r="J412" s="287"/>
      <c r="K412" s="287"/>
      <c r="L412" s="214"/>
      <c r="M412" s="93">
        <f t="shared" si="90"/>
        <v>17.428857142857144</v>
      </c>
    </row>
    <row r="413" spans="1:13" ht="22.5">
      <c r="A413" s="395" t="s">
        <v>565</v>
      </c>
      <c r="B413" s="358" t="s">
        <v>514</v>
      </c>
      <c r="C413" s="201" t="s">
        <v>480</v>
      </c>
      <c r="D413" s="241" t="s">
        <v>95</v>
      </c>
      <c r="E413" s="196" t="s">
        <v>563</v>
      </c>
      <c r="F413" s="198">
        <f>SUM(F416)</f>
        <v>9900000</v>
      </c>
      <c r="G413" s="198">
        <f>SUM(G416)</f>
        <v>9900000</v>
      </c>
      <c r="H413" s="198">
        <f>SUM(H416)</f>
        <v>2250</v>
      </c>
      <c r="I413" s="198">
        <f>SUM(I416)</f>
        <v>0</v>
      </c>
      <c r="J413" s="279"/>
      <c r="K413" s="279"/>
      <c r="L413" s="198">
        <f>SUM(L416)</f>
        <v>0</v>
      </c>
      <c r="M413" s="280">
        <f>+H413/G413*100</f>
        <v>0.022727272727272728</v>
      </c>
    </row>
    <row r="414" spans="1:13" ht="12.75">
      <c r="A414" s="394"/>
      <c r="B414" s="357"/>
      <c r="C414" s="201"/>
      <c r="D414" s="345" t="s">
        <v>566</v>
      </c>
      <c r="E414" s="196"/>
      <c r="F414" s="198"/>
      <c r="G414" s="198"/>
      <c r="H414" s="198"/>
      <c r="I414" s="198"/>
      <c r="J414" s="279"/>
      <c r="K414" s="279"/>
      <c r="L414" s="198"/>
      <c r="M414" s="280"/>
    </row>
    <row r="415" spans="1:13" s="463" customFormat="1" ht="12.75">
      <c r="A415" s="429"/>
      <c r="B415" s="441">
        <v>527</v>
      </c>
      <c r="C415" s="429"/>
      <c r="D415" s="462"/>
      <c r="E415" s="444" t="s">
        <v>638</v>
      </c>
      <c r="F415" s="434">
        <v>9900000</v>
      </c>
      <c r="G415" s="434">
        <v>9900000</v>
      </c>
      <c r="H415" s="434">
        <v>2250</v>
      </c>
      <c r="I415" s="434"/>
      <c r="J415" s="434"/>
      <c r="K415" s="434"/>
      <c r="L415" s="434"/>
      <c r="M415" s="434"/>
    </row>
    <row r="416" spans="1:13" ht="12.75">
      <c r="A416" s="238"/>
      <c r="B416" s="245"/>
      <c r="C416" s="269">
        <v>650</v>
      </c>
      <c r="D416" s="138">
        <v>4</v>
      </c>
      <c r="E416" s="210" t="s">
        <v>446</v>
      </c>
      <c r="F416" s="300">
        <f>SUM(F417)</f>
        <v>9900000</v>
      </c>
      <c r="G416" s="300">
        <f>SUM(G417)</f>
        <v>9900000</v>
      </c>
      <c r="H416" s="300">
        <f>SUM(H417)</f>
        <v>2250</v>
      </c>
      <c r="I416" s="300">
        <f>SUM(I417)</f>
        <v>0</v>
      </c>
      <c r="J416" s="246"/>
      <c r="K416" s="246"/>
      <c r="L416" s="300">
        <f>SUM(L417)</f>
        <v>0</v>
      </c>
      <c r="M416" s="120">
        <f>+H416/G416*100</f>
        <v>0.022727272727272728</v>
      </c>
    </row>
    <row r="417" spans="1:13" ht="12.75">
      <c r="A417" s="238"/>
      <c r="B417" s="359"/>
      <c r="C417" s="269">
        <v>650</v>
      </c>
      <c r="D417" s="138">
        <v>421</v>
      </c>
      <c r="E417" s="210" t="s">
        <v>447</v>
      </c>
      <c r="F417" s="300">
        <f>SUM(F418,F419)</f>
        <v>9900000</v>
      </c>
      <c r="G417" s="300">
        <f aca="true" t="shared" si="91" ref="G417:L417">SUM(G418,G419)</f>
        <v>9900000</v>
      </c>
      <c r="H417" s="300">
        <f>SUM(H418,H419)</f>
        <v>2250</v>
      </c>
      <c r="I417" s="300">
        <f>SUM(I418,I419)</f>
        <v>0</v>
      </c>
      <c r="J417" s="300">
        <f t="shared" si="91"/>
        <v>0</v>
      </c>
      <c r="K417" s="300">
        <f t="shared" si="91"/>
        <v>0</v>
      </c>
      <c r="L417" s="300">
        <f t="shared" si="91"/>
        <v>0</v>
      </c>
      <c r="M417" s="120">
        <f>+H417/G417*100</f>
        <v>0.022727272727272728</v>
      </c>
    </row>
    <row r="418" spans="1:13" s="76" customFormat="1" ht="12.75">
      <c r="A418" s="238"/>
      <c r="B418" s="245"/>
      <c r="C418" s="154">
        <v>650</v>
      </c>
      <c r="D418" s="140">
        <v>4214</v>
      </c>
      <c r="E418" s="400" t="s">
        <v>581</v>
      </c>
      <c r="F418" s="96">
        <v>9585500</v>
      </c>
      <c r="G418" s="96">
        <v>9585500</v>
      </c>
      <c r="H418" s="96">
        <v>0</v>
      </c>
      <c r="I418" s="96">
        <v>0</v>
      </c>
      <c r="J418" s="401"/>
      <c r="K418" s="401"/>
      <c r="L418" s="96"/>
      <c r="M418" s="120">
        <f>+H418/G418*100</f>
        <v>0</v>
      </c>
    </row>
    <row r="419" spans="1:13" s="76" customFormat="1" ht="12.75">
      <c r="A419" s="238"/>
      <c r="B419" s="245"/>
      <c r="C419" s="154">
        <v>650</v>
      </c>
      <c r="D419" s="140">
        <v>4214</v>
      </c>
      <c r="E419" s="400" t="s">
        <v>564</v>
      </c>
      <c r="F419" s="96">
        <v>314500</v>
      </c>
      <c r="G419" s="96">
        <v>314500</v>
      </c>
      <c r="H419" s="96">
        <v>2250</v>
      </c>
      <c r="I419" s="96"/>
      <c r="J419" s="401"/>
      <c r="K419" s="401"/>
      <c r="L419" s="96"/>
      <c r="M419" s="120">
        <f>+H419/G419*100</f>
        <v>0.7154213036565978</v>
      </c>
    </row>
    <row r="420" spans="1:13" s="76" customFormat="1" ht="12.75">
      <c r="A420" s="395" t="s">
        <v>570</v>
      </c>
      <c r="B420" s="358" t="s">
        <v>584</v>
      </c>
      <c r="C420" s="201" t="s">
        <v>480</v>
      </c>
      <c r="D420" s="241" t="s">
        <v>95</v>
      </c>
      <c r="E420" s="196" t="s">
        <v>572</v>
      </c>
      <c r="F420" s="198">
        <f>SUM(F423)</f>
        <v>8000000</v>
      </c>
      <c r="G420" s="198">
        <f>SUM(G423)</f>
        <v>8000000</v>
      </c>
      <c r="H420" s="198">
        <f>SUM(H423)</f>
        <v>0</v>
      </c>
      <c r="I420" s="198">
        <f>SUM(I423)</f>
        <v>0</v>
      </c>
      <c r="J420" s="279"/>
      <c r="K420" s="279"/>
      <c r="L420" s="198">
        <f>SUM(L423)</f>
        <v>0</v>
      </c>
      <c r="M420" s="280">
        <f>+H420/G420*100</f>
        <v>0</v>
      </c>
    </row>
    <row r="421" spans="1:13" s="76" customFormat="1" ht="12.75">
      <c r="A421" s="394"/>
      <c r="B421" s="357"/>
      <c r="C421" s="201"/>
      <c r="D421" s="345" t="s">
        <v>571</v>
      </c>
      <c r="E421" s="196"/>
      <c r="F421" s="198"/>
      <c r="G421" s="198"/>
      <c r="H421" s="198"/>
      <c r="I421" s="198"/>
      <c r="J421" s="279"/>
      <c r="K421" s="279"/>
      <c r="L421" s="198"/>
      <c r="M421" s="280"/>
    </row>
    <row r="422" spans="1:13" s="463" customFormat="1" ht="12.75">
      <c r="A422" s="429"/>
      <c r="B422" s="441">
        <v>527</v>
      </c>
      <c r="C422" s="429"/>
      <c r="D422" s="462"/>
      <c r="E422" s="444" t="s">
        <v>637</v>
      </c>
      <c r="F422" s="434">
        <v>8000000</v>
      </c>
      <c r="G422" s="434">
        <v>8000000</v>
      </c>
      <c r="H422" s="434">
        <v>0</v>
      </c>
      <c r="I422" s="434"/>
      <c r="J422" s="434"/>
      <c r="K422" s="434"/>
      <c r="L422" s="434"/>
      <c r="M422" s="434"/>
    </row>
    <row r="423" spans="1:13" s="76" customFormat="1" ht="12.75">
      <c r="A423" s="238"/>
      <c r="B423" s="245"/>
      <c r="C423" s="269">
        <v>650</v>
      </c>
      <c r="D423" s="138">
        <v>4</v>
      </c>
      <c r="E423" s="210" t="s">
        <v>446</v>
      </c>
      <c r="F423" s="300">
        <f>SUM(F424)</f>
        <v>8000000</v>
      </c>
      <c r="G423" s="300">
        <f>SUM(G424)</f>
        <v>8000000</v>
      </c>
      <c r="H423" s="300">
        <f>SUM(H424)</f>
        <v>0</v>
      </c>
      <c r="I423" s="300">
        <f>SUM(I424)</f>
        <v>0</v>
      </c>
      <c r="J423" s="246"/>
      <c r="K423" s="246"/>
      <c r="L423" s="300">
        <f>SUM(L424)</f>
        <v>0</v>
      </c>
      <c r="M423" s="120">
        <f>+H423/G423*100</f>
        <v>0</v>
      </c>
    </row>
    <row r="424" spans="1:13" s="76" customFormat="1" ht="12.75">
      <c r="A424" s="238"/>
      <c r="B424" s="359"/>
      <c r="C424" s="269">
        <v>650</v>
      </c>
      <c r="D424" s="139">
        <v>421</v>
      </c>
      <c r="E424" s="210" t="s">
        <v>56</v>
      </c>
      <c r="F424" s="300">
        <f aca="true" t="shared" si="92" ref="F424:L424">SUM(F425,F426)</f>
        <v>8000000</v>
      </c>
      <c r="G424" s="300">
        <f t="shared" si="92"/>
        <v>8000000</v>
      </c>
      <c r="H424" s="300">
        <f t="shared" si="92"/>
        <v>0</v>
      </c>
      <c r="I424" s="300">
        <f t="shared" si="92"/>
        <v>0</v>
      </c>
      <c r="J424" s="300">
        <f t="shared" si="92"/>
        <v>0</v>
      </c>
      <c r="K424" s="300">
        <f t="shared" si="92"/>
        <v>0</v>
      </c>
      <c r="L424" s="300">
        <f t="shared" si="92"/>
        <v>0</v>
      </c>
      <c r="M424" s="120">
        <f>+H424/G424*100</f>
        <v>0</v>
      </c>
    </row>
    <row r="425" spans="1:13" s="76" customFormat="1" ht="12.75">
      <c r="A425" s="238"/>
      <c r="B425" s="245"/>
      <c r="C425" s="154">
        <v>650</v>
      </c>
      <c r="D425" s="140">
        <v>4212</v>
      </c>
      <c r="E425" s="400" t="s">
        <v>578</v>
      </c>
      <c r="F425" s="96">
        <v>100000</v>
      </c>
      <c r="G425" s="96">
        <v>100000</v>
      </c>
      <c r="H425" s="96">
        <v>0</v>
      </c>
      <c r="I425" s="96">
        <v>0</v>
      </c>
      <c r="J425" s="401"/>
      <c r="K425" s="401"/>
      <c r="L425" s="96"/>
      <c r="M425" s="120">
        <f>+H425/G425*100</f>
        <v>0</v>
      </c>
    </row>
    <row r="426" spans="1:13" s="76" customFormat="1" ht="22.5">
      <c r="A426" s="238"/>
      <c r="B426" s="245"/>
      <c r="C426" s="154">
        <v>650</v>
      </c>
      <c r="D426" s="140">
        <v>42126</v>
      </c>
      <c r="E426" s="400" t="s">
        <v>573</v>
      </c>
      <c r="F426" s="96">
        <v>7900000</v>
      </c>
      <c r="G426" s="96">
        <v>7900000</v>
      </c>
      <c r="H426" s="96"/>
      <c r="I426" s="96"/>
      <c r="J426" s="401"/>
      <c r="K426" s="401"/>
      <c r="L426" s="96"/>
      <c r="M426" s="120">
        <f>+H426/G426*100</f>
        <v>0</v>
      </c>
    </row>
    <row r="427" spans="1:13" s="76" customFormat="1" ht="12.75">
      <c r="A427" s="395" t="s">
        <v>574</v>
      </c>
      <c r="B427" s="358" t="s">
        <v>624</v>
      </c>
      <c r="C427" s="201" t="s">
        <v>480</v>
      </c>
      <c r="D427" s="241" t="s">
        <v>95</v>
      </c>
      <c r="E427" s="196" t="s">
        <v>601</v>
      </c>
      <c r="F427" s="198">
        <f>SUM(F430)</f>
        <v>20000</v>
      </c>
      <c r="G427" s="198">
        <f>SUM(G430)</f>
        <v>20000</v>
      </c>
      <c r="H427" s="198">
        <f>SUM(H430)</f>
        <v>31000</v>
      </c>
      <c r="I427" s="198">
        <f>SUM(I430)</f>
        <v>0</v>
      </c>
      <c r="J427" s="279"/>
      <c r="K427" s="279"/>
      <c r="L427" s="198">
        <f>SUM(L430)</f>
        <v>0</v>
      </c>
      <c r="M427" s="280">
        <f>+H427/G427*100</f>
        <v>155</v>
      </c>
    </row>
    <row r="428" spans="1:13" s="76" customFormat="1" ht="12.75">
      <c r="A428" s="394"/>
      <c r="B428" s="357"/>
      <c r="C428" s="201"/>
      <c r="D428" s="345" t="s">
        <v>575</v>
      </c>
      <c r="E428" s="196" t="s">
        <v>602</v>
      </c>
      <c r="F428" s="198"/>
      <c r="G428" s="198"/>
      <c r="H428" s="198"/>
      <c r="I428" s="198"/>
      <c r="J428" s="279"/>
      <c r="K428" s="279"/>
      <c r="L428" s="198"/>
      <c r="M428" s="280"/>
    </row>
    <row r="429" spans="1:13" s="443" customFormat="1" ht="12.75">
      <c r="A429" s="429"/>
      <c r="B429" s="441">
        <v>11</v>
      </c>
      <c r="C429" s="435"/>
      <c r="D429" s="462"/>
      <c r="E429" s="444" t="s">
        <v>622</v>
      </c>
      <c r="F429" s="434">
        <v>20000</v>
      </c>
      <c r="G429" s="434">
        <v>20000</v>
      </c>
      <c r="H429" s="434">
        <v>31000</v>
      </c>
      <c r="I429" s="434"/>
      <c r="J429" s="458"/>
      <c r="K429" s="458"/>
      <c r="L429" s="434"/>
      <c r="M429" s="434"/>
    </row>
    <row r="430" spans="1:13" s="76" customFormat="1" ht="12.75">
      <c r="A430" s="238"/>
      <c r="B430" s="245"/>
      <c r="C430" s="269">
        <v>650</v>
      </c>
      <c r="D430" s="138">
        <v>4</v>
      </c>
      <c r="E430" s="210" t="s">
        <v>446</v>
      </c>
      <c r="F430" s="300">
        <f aca="true" t="shared" si="93" ref="F430:L432">SUM(F431)</f>
        <v>20000</v>
      </c>
      <c r="G430" s="300">
        <f t="shared" si="93"/>
        <v>20000</v>
      </c>
      <c r="H430" s="300">
        <f t="shared" si="93"/>
        <v>31000</v>
      </c>
      <c r="I430" s="300">
        <f t="shared" si="93"/>
        <v>0</v>
      </c>
      <c r="J430" s="246"/>
      <c r="K430" s="246"/>
      <c r="L430" s="300">
        <f>SUM(L431)</f>
        <v>0</v>
      </c>
      <c r="M430" s="120">
        <f aca="true" t="shared" si="94" ref="M430:M435">+H430/G430*100</f>
        <v>155</v>
      </c>
    </row>
    <row r="431" spans="1:13" s="76" customFormat="1" ht="12.75">
      <c r="A431" s="238"/>
      <c r="B431" s="359"/>
      <c r="C431" s="269">
        <v>650</v>
      </c>
      <c r="D431" s="139">
        <v>421</v>
      </c>
      <c r="E431" s="210" t="s">
        <v>56</v>
      </c>
      <c r="F431" s="300">
        <f t="shared" si="93"/>
        <v>20000</v>
      </c>
      <c r="G431" s="300">
        <f t="shared" si="93"/>
        <v>20000</v>
      </c>
      <c r="H431" s="300">
        <f t="shared" si="93"/>
        <v>31000</v>
      </c>
      <c r="I431" s="300">
        <f t="shared" si="93"/>
        <v>0</v>
      </c>
      <c r="J431" s="300">
        <f>SUM(J432,J433)</f>
        <v>0</v>
      </c>
      <c r="K431" s="300">
        <f>SUM(K432,K433)</f>
        <v>0</v>
      </c>
      <c r="L431" s="300">
        <f>SUM(L432,L433)</f>
        <v>0</v>
      </c>
      <c r="M431" s="120">
        <f t="shared" si="94"/>
        <v>155</v>
      </c>
    </row>
    <row r="432" spans="1:13" s="1" customFormat="1" ht="12.75">
      <c r="A432" s="238"/>
      <c r="B432" s="359"/>
      <c r="C432" s="269">
        <v>650</v>
      </c>
      <c r="D432" s="139">
        <v>4214</v>
      </c>
      <c r="E432" s="416" t="s">
        <v>382</v>
      </c>
      <c r="F432" s="95">
        <f t="shared" si="93"/>
        <v>20000</v>
      </c>
      <c r="G432" s="95">
        <f t="shared" si="93"/>
        <v>20000</v>
      </c>
      <c r="H432" s="95">
        <f t="shared" si="93"/>
        <v>31000</v>
      </c>
      <c r="I432" s="95">
        <f t="shared" si="93"/>
        <v>0</v>
      </c>
      <c r="J432" s="95">
        <f t="shared" si="93"/>
        <v>0</v>
      </c>
      <c r="K432" s="95">
        <f t="shared" si="93"/>
        <v>0</v>
      </c>
      <c r="L432" s="95">
        <f t="shared" si="93"/>
        <v>0</v>
      </c>
      <c r="M432" s="120">
        <f t="shared" si="94"/>
        <v>155</v>
      </c>
    </row>
    <row r="433" spans="1:13" s="76" customFormat="1" ht="12.75">
      <c r="A433" s="238"/>
      <c r="B433" s="245"/>
      <c r="C433" s="154">
        <v>650</v>
      </c>
      <c r="D433" s="140">
        <v>42149</v>
      </c>
      <c r="E433" s="400" t="s">
        <v>576</v>
      </c>
      <c r="F433" s="96">
        <v>20000</v>
      </c>
      <c r="G433" s="96">
        <v>20000</v>
      </c>
      <c r="H433" s="96">
        <v>31000</v>
      </c>
      <c r="I433" s="96"/>
      <c r="J433" s="401"/>
      <c r="K433" s="401"/>
      <c r="L433" s="96"/>
      <c r="M433" s="120">
        <f t="shared" si="94"/>
        <v>155</v>
      </c>
    </row>
    <row r="434" spans="1:13" ht="12.75">
      <c r="A434" s="169" t="s">
        <v>159</v>
      </c>
      <c r="B434" s="183"/>
      <c r="C434" s="170"/>
      <c r="D434" s="207" t="s">
        <v>279</v>
      </c>
      <c r="E434" s="185" t="s">
        <v>280</v>
      </c>
      <c r="F434" s="171">
        <f>SUM(F435)</f>
        <v>12000</v>
      </c>
      <c r="G434" s="171">
        <f>SUM(G435)</f>
        <v>12000</v>
      </c>
      <c r="H434" s="171">
        <f>SUM(H435)</f>
        <v>5253</v>
      </c>
      <c r="I434" s="171">
        <f>SUM(I435)</f>
        <v>0</v>
      </c>
      <c r="J434" s="171">
        <v>331500</v>
      </c>
      <c r="K434" s="171">
        <v>273600</v>
      </c>
      <c r="L434" s="171">
        <f>SUM(L435)</f>
        <v>0</v>
      </c>
      <c r="M434" s="289">
        <f t="shared" si="94"/>
        <v>43.775</v>
      </c>
    </row>
    <row r="435" spans="1:13" ht="12.75">
      <c r="A435" s="172" t="s">
        <v>160</v>
      </c>
      <c r="B435" s="186"/>
      <c r="C435" s="201" t="s">
        <v>78</v>
      </c>
      <c r="D435" s="202" t="s">
        <v>249</v>
      </c>
      <c r="E435" s="468" t="s">
        <v>459</v>
      </c>
      <c r="F435" s="175">
        <f>SUM(F438)</f>
        <v>12000</v>
      </c>
      <c r="G435" s="175">
        <f>SUM(G438)</f>
        <v>12000</v>
      </c>
      <c r="H435" s="175">
        <f>SUM(H438)</f>
        <v>5253</v>
      </c>
      <c r="I435" s="175">
        <f>SUM(I438)</f>
        <v>0</v>
      </c>
      <c r="J435" s="175">
        <v>305500</v>
      </c>
      <c r="K435" s="175">
        <v>252000</v>
      </c>
      <c r="L435" s="175">
        <f>SUM(L438)</f>
        <v>0</v>
      </c>
      <c r="M435" s="280">
        <f t="shared" si="94"/>
        <v>43.775</v>
      </c>
    </row>
    <row r="436" spans="1:13" ht="12.75">
      <c r="A436" s="172"/>
      <c r="B436" s="349" t="s">
        <v>515</v>
      </c>
      <c r="C436" s="201"/>
      <c r="D436" s="202"/>
      <c r="E436" s="468"/>
      <c r="F436" s="175"/>
      <c r="G436" s="175"/>
      <c r="H436" s="175"/>
      <c r="I436" s="175"/>
      <c r="J436" s="175"/>
      <c r="K436" s="175"/>
      <c r="L436" s="175"/>
      <c r="M436" s="280"/>
    </row>
    <row r="437" spans="1:13" s="443" customFormat="1" ht="12.75">
      <c r="A437" s="429"/>
      <c r="B437" s="430">
        <v>435</v>
      </c>
      <c r="C437" s="435"/>
      <c r="D437" s="431"/>
      <c r="E437" s="450" t="s">
        <v>630</v>
      </c>
      <c r="F437" s="433">
        <v>12000</v>
      </c>
      <c r="G437" s="433">
        <v>12000</v>
      </c>
      <c r="H437" s="433">
        <v>5253</v>
      </c>
      <c r="I437" s="433"/>
      <c r="J437" s="433"/>
      <c r="K437" s="433"/>
      <c r="L437" s="433"/>
      <c r="M437" s="434"/>
    </row>
    <row r="438" spans="1:13" s="2" customFormat="1" ht="12.75">
      <c r="A438" s="176"/>
      <c r="B438" s="130"/>
      <c r="C438" s="176" t="s">
        <v>78</v>
      </c>
      <c r="D438" s="114">
        <v>3</v>
      </c>
      <c r="E438" s="115" t="s">
        <v>3</v>
      </c>
      <c r="F438" s="95">
        <f>SUM(F439,F444)</f>
        <v>12000</v>
      </c>
      <c r="G438" s="95">
        <f>SUM(G439,G444)</f>
        <v>12000</v>
      </c>
      <c r="H438" s="95">
        <f>SUM(H439,H444)</f>
        <v>5253</v>
      </c>
      <c r="I438" s="95">
        <f>SUM(I439,I444)</f>
        <v>0</v>
      </c>
      <c r="J438" s="92">
        <f>SUM(J439,)</f>
        <v>275500</v>
      </c>
      <c r="K438" s="92">
        <f>SUM(K439,)</f>
        <v>225000</v>
      </c>
      <c r="L438" s="95">
        <f>SUM(L439,L444)</f>
        <v>0</v>
      </c>
      <c r="M438" s="93">
        <f>+H438/G438*100</f>
        <v>43.775</v>
      </c>
    </row>
    <row r="439" spans="1:13" s="2" customFormat="1" ht="12.75">
      <c r="A439" s="176"/>
      <c r="B439" s="354"/>
      <c r="C439" s="176" t="s">
        <v>78</v>
      </c>
      <c r="D439" s="114">
        <v>32</v>
      </c>
      <c r="E439" s="115" t="s">
        <v>4</v>
      </c>
      <c r="F439" s="95">
        <f>SUM(F440,F442)</f>
        <v>12000</v>
      </c>
      <c r="G439" s="95">
        <f>SUM(G440,G442)</f>
        <v>12000</v>
      </c>
      <c r="H439" s="95">
        <f>SUM(H440,H442)</f>
        <v>5253</v>
      </c>
      <c r="I439" s="95">
        <f>SUM(I440,I442)</f>
        <v>0</v>
      </c>
      <c r="J439" s="93">
        <v>275500</v>
      </c>
      <c r="K439" s="93">
        <v>225000</v>
      </c>
      <c r="L439" s="95">
        <f>SUM(L440,L442)</f>
        <v>0</v>
      </c>
      <c r="M439" s="93">
        <f aca="true" t="shared" si="95" ref="M439:M446">+H439/G439*100</f>
        <v>43.775</v>
      </c>
    </row>
    <row r="440" spans="1:13" s="2" customFormat="1" ht="12.75">
      <c r="A440" s="176"/>
      <c r="B440" s="354"/>
      <c r="C440" s="176" t="s">
        <v>78</v>
      </c>
      <c r="D440" s="114">
        <v>322</v>
      </c>
      <c r="E440" s="115" t="s">
        <v>50</v>
      </c>
      <c r="F440" s="95">
        <f>SUM(F441)</f>
        <v>0</v>
      </c>
      <c r="G440" s="95">
        <f>SUM(G441)</f>
        <v>0</v>
      </c>
      <c r="H440" s="95">
        <f>SUM(H441)</f>
        <v>0</v>
      </c>
      <c r="I440" s="95">
        <f>SUM(I441)</f>
        <v>0</v>
      </c>
      <c r="J440" s="94" t="e">
        <f>SUM(#REF!)</f>
        <v>#REF!</v>
      </c>
      <c r="K440" s="94" t="e">
        <f>SUM(#REF!)</f>
        <v>#REF!</v>
      </c>
      <c r="L440" s="95">
        <f>SUM(L441)</f>
        <v>0</v>
      </c>
      <c r="M440" s="93" t="e">
        <f t="shared" si="95"/>
        <v>#DIV/0!</v>
      </c>
    </row>
    <row r="441" spans="1:13" s="2" customFormat="1" ht="12.75">
      <c r="A441" s="176"/>
      <c r="B441" s="114"/>
      <c r="C441" s="176" t="s">
        <v>78</v>
      </c>
      <c r="D441" s="130">
        <v>3225</v>
      </c>
      <c r="E441" s="131" t="s">
        <v>337</v>
      </c>
      <c r="F441" s="96"/>
      <c r="G441" s="96"/>
      <c r="H441" s="96"/>
      <c r="I441" s="96"/>
      <c r="J441" s="98"/>
      <c r="K441" s="98"/>
      <c r="L441" s="96"/>
      <c r="M441" s="93" t="e">
        <f t="shared" si="95"/>
        <v>#DIV/0!</v>
      </c>
    </row>
    <row r="442" spans="1:13" s="2" customFormat="1" ht="12.75">
      <c r="A442" s="176"/>
      <c r="B442" s="130"/>
      <c r="C442" s="176" t="s">
        <v>78</v>
      </c>
      <c r="D442" s="114">
        <v>323</v>
      </c>
      <c r="E442" s="115" t="s">
        <v>46</v>
      </c>
      <c r="F442" s="95">
        <f>SUM(F443)</f>
        <v>12000</v>
      </c>
      <c r="G442" s="95">
        <f>SUM(G443)</f>
        <v>12000</v>
      </c>
      <c r="H442" s="95">
        <f>SUM(H443)</f>
        <v>5253</v>
      </c>
      <c r="I442" s="95">
        <f>SUM(I443)</f>
        <v>0</v>
      </c>
      <c r="J442" s="94" t="e">
        <f>SUM(#REF!)</f>
        <v>#REF!</v>
      </c>
      <c r="K442" s="94" t="e">
        <f>SUM(#REF!)</f>
        <v>#REF!</v>
      </c>
      <c r="L442" s="95">
        <f>SUM(L443)</f>
        <v>0</v>
      </c>
      <c r="M442" s="93">
        <f t="shared" si="95"/>
        <v>43.775</v>
      </c>
    </row>
    <row r="443" spans="1:13" s="4" customFormat="1" ht="12.75">
      <c r="A443" s="178"/>
      <c r="B443" s="130"/>
      <c r="C443" s="178" t="s">
        <v>78</v>
      </c>
      <c r="D443" s="130">
        <v>3234</v>
      </c>
      <c r="E443" s="131" t="s">
        <v>339</v>
      </c>
      <c r="F443" s="96">
        <v>12000</v>
      </c>
      <c r="G443" s="96">
        <v>12000</v>
      </c>
      <c r="H443" s="96">
        <v>5253</v>
      </c>
      <c r="I443" s="96"/>
      <c r="J443" s="98"/>
      <c r="K443" s="98"/>
      <c r="L443" s="96"/>
      <c r="M443" s="93">
        <f t="shared" si="95"/>
        <v>43.775</v>
      </c>
    </row>
    <row r="444" spans="1:13" s="4" customFormat="1" ht="12.75">
      <c r="A444" s="178"/>
      <c r="B444" s="130"/>
      <c r="C444" s="178" t="s">
        <v>78</v>
      </c>
      <c r="D444" s="114">
        <v>38</v>
      </c>
      <c r="E444" s="115" t="s">
        <v>31</v>
      </c>
      <c r="F444" s="95">
        <f aca="true" t="shared" si="96" ref="F444:I445">SUM(F445)</f>
        <v>0</v>
      </c>
      <c r="G444" s="95">
        <f t="shared" si="96"/>
        <v>0</v>
      </c>
      <c r="H444" s="95">
        <f t="shared" si="96"/>
        <v>0</v>
      </c>
      <c r="I444" s="95">
        <f t="shared" si="96"/>
        <v>0</v>
      </c>
      <c r="J444" s="98"/>
      <c r="K444" s="98"/>
      <c r="L444" s="95">
        <f>SUM(L445)</f>
        <v>0</v>
      </c>
      <c r="M444" s="93" t="e">
        <f t="shared" si="95"/>
        <v>#DIV/0!</v>
      </c>
    </row>
    <row r="445" spans="1:13" s="4" customFormat="1" ht="12.75">
      <c r="A445" s="178"/>
      <c r="B445" s="130"/>
      <c r="C445" s="178" t="s">
        <v>78</v>
      </c>
      <c r="D445" s="114">
        <v>386</v>
      </c>
      <c r="E445" s="115" t="s">
        <v>45</v>
      </c>
      <c r="F445" s="95">
        <f t="shared" si="96"/>
        <v>0</v>
      </c>
      <c r="G445" s="95">
        <f t="shared" si="96"/>
        <v>0</v>
      </c>
      <c r="H445" s="95">
        <f t="shared" si="96"/>
        <v>0</v>
      </c>
      <c r="I445" s="95">
        <f t="shared" si="96"/>
        <v>0</v>
      </c>
      <c r="J445" s="98"/>
      <c r="K445" s="98"/>
      <c r="L445" s="95">
        <f>SUM(L446)</f>
        <v>0</v>
      </c>
      <c r="M445" s="93" t="e">
        <f t="shared" si="95"/>
        <v>#DIV/0!</v>
      </c>
    </row>
    <row r="446" spans="1:13" s="4" customFormat="1" ht="12.75">
      <c r="A446" s="178"/>
      <c r="B446" s="130"/>
      <c r="C446" s="178" t="s">
        <v>78</v>
      </c>
      <c r="D446" s="130">
        <v>3861</v>
      </c>
      <c r="E446" s="131" t="s">
        <v>484</v>
      </c>
      <c r="F446" s="96">
        <v>0</v>
      </c>
      <c r="G446" s="96">
        <v>0</v>
      </c>
      <c r="H446" s="96">
        <v>0</v>
      </c>
      <c r="I446" s="96">
        <v>0</v>
      </c>
      <c r="J446" s="98"/>
      <c r="K446" s="98"/>
      <c r="L446" s="96"/>
      <c r="M446" s="93" t="e">
        <f t="shared" si="95"/>
        <v>#DIV/0!</v>
      </c>
    </row>
    <row r="447" spans="1:13" ht="12.75" customHeight="1">
      <c r="A447" s="166" t="s">
        <v>186</v>
      </c>
      <c r="B447" s="187"/>
      <c r="C447" s="248"/>
      <c r="D447" s="249" t="s">
        <v>293</v>
      </c>
      <c r="E447" s="250"/>
      <c r="F447" s="91">
        <f>SUM(F449,F463)</f>
        <v>27000</v>
      </c>
      <c r="G447" s="91">
        <f aca="true" t="shared" si="97" ref="G447:L447">SUM(G449,G463)</f>
        <v>27000</v>
      </c>
      <c r="H447" s="91">
        <f>SUM(H449,H463)</f>
        <v>7013</v>
      </c>
      <c r="I447" s="91">
        <f>SUM(I449,I463)</f>
        <v>0</v>
      </c>
      <c r="J447" s="91" t="e">
        <f t="shared" si="97"/>
        <v>#REF!</v>
      </c>
      <c r="K447" s="91" t="e">
        <f t="shared" si="97"/>
        <v>#REF!</v>
      </c>
      <c r="L447" s="91">
        <f t="shared" si="97"/>
        <v>0</v>
      </c>
      <c r="M447" s="145">
        <f>+H447/G447*100</f>
        <v>25.97407407407407</v>
      </c>
    </row>
    <row r="448" spans="1:13" ht="12.75">
      <c r="A448" s="166" t="s">
        <v>79</v>
      </c>
      <c r="B448" s="187"/>
      <c r="C448" s="168" t="s">
        <v>79</v>
      </c>
      <c r="D448" s="129" t="s">
        <v>281</v>
      </c>
      <c r="E448" s="129"/>
      <c r="F448" s="91"/>
      <c r="G448" s="91"/>
      <c r="H448" s="91"/>
      <c r="I448" s="91"/>
      <c r="J448" s="91"/>
      <c r="K448" s="91"/>
      <c r="L448" s="91"/>
      <c r="M448" s="145"/>
    </row>
    <row r="449" spans="1:13" ht="12.75">
      <c r="A449" s="169" t="s">
        <v>161</v>
      </c>
      <c r="B449" s="183"/>
      <c r="C449" s="184"/>
      <c r="D449" s="222" t="s">
        <v>282</v>
      </c>
      <c r="E449" s="469" t="s">
        <v>460</v>
      </c>
      <c r="F449" s="171">
        <f>SUM(F451)</f>
        <v>15000</v>
      </c>
      <c r="G449" s="171">
        <f>SUM(G451)</f>
        <v>15000</v>
      </c>
      <c r="H449" s="171">
        <f>SUM(H451)</f>
        <v>1361</v>
      </c>
      <c r="I449" s="171">
        <f>SUM(I451)</f>
        <v>0</v>
      </c>
      <c r="J449" s="171" t="e">
        <f>+J451+#REF!+#REF!+#REF!+#REF!</f>
        <v>#REF!</v>
      </c>
      <c r="K449" s="171" t="e">
        <f>+K451+#REF!+#REF!+#REF!+#REF!</f>
        <v>#REF!</v>
      </c>
      <c r="L449" s="171">
        <f>SUM(L451)</f>
        <v>0</v>
      </c>
      <c r="M449" s="278">
        <f>+H449/G449*100</f>
        <v>9.073333333333334</v>
      </c>
    </row>
    <row r="450" spans="1:13" ht="12.75">
      <c r="A450" s="169"/>
      <c r="B450" s="183"/>
      <c r="C450" s="184"/>
      <c r="D450" s="185"/>
      <c r="E450" s="469"/>
      <c r="F450" s="171"/>
      <c r="G450" s="171"/>
      <c r="H450" s="171"/>
      <c r="I450" s="171"/>
      <c r="J450" s="171"/>
      <c r="K450" s="171"/>
      <c r="L450" s="171"/>
      <c r="M450" s="278"/>
    </row>
    <row r="451" spans="1:13" ht="12.75">
      <c r="A451" s="172" t="s">
        <v>162</v>
      </c>
      <c r="B451" s="349" t="s">
        <v>516</v>
      </c>
      <c r="C451" s="201" t="s">
        <v>80</v>
      </c>
      <c r="D451" s="174" t="s">
        <v>283</v>
      </c>
      <c r="E451" s="174" t="s">
        <v>284</v>
      </c>
      <c r="F451" s="175">
        <f>SUM(F454)</f>
        <v>15000</v>
      </c>
      <c r="G451" s="175">
        <f>SUM(G454)</f>
        <v>15000</v>
      </c>
      <c r="H451" s="175">
        <f>SUM(H454)</f>
        <v>1361</v>
      </c>
      <c r="I451" s="175">
        <f>SUM(I454)</f>
        <v>0</v>
      </c>
      <c r="J451" s="175">
        <v>3788700</v>
      </c>
      <c r="K451" s="175">
        <v>3155400</v>
      </c>
      <c r="L451" s="175">
        <f>SUM(L454)</f>
        <v>0</v>
      </c>
      <c r="M451" s="198">
        <f>+H451/G451*100</f>
        <v>9.073333333333334</v>
      </c>
    </row>
    <row r="452" spans="1:13" s="463" customFormat="1" ht="12.75">
      <c r="A452" s="429"/>
      <c r="B452" s="430">
        <v>11</v>
      </c>
      <c r="C452" s="429"/>
      <c r="D452" s="431"/>
      <c r="E452" s="431" t="s">
        <v>622</v>
      </c>
      <c r="F452" s="433">
        <v>13000</v>
      </c>
      <c r="G452" s="433">
        <v>13000</v>
      </c>
      <c r="H452" s="433">
        <v>1361</v>
      </c>
      <c r="I452" s="433"/>
      <c r="J452" s="433"/>
      <c r="K452" s="433"/>
      <c r="L452" s="433"/>
      <c r="M452" s="434"/>
    </row>
    <row r="453" spans="1:13" s="463" customFormat="1" ht="12.75">
      <c r="A453" s="429"/>
      <c r="B453" s="430">
        <v>521</v>
      </c>
      <c r="C453" s="429"/>
      <c r="D453" s="431"/>
      <c r="E453" s="431" t="s">
        <v>639</v>
      </c>
      <c r="F453" s="433">
        <v>2000</v>
      </c>
      <c r="G453" s="433">
        <v>2000</v>
      </c>
      <c r="H453" s="433">
        <v>323.9</v>
      </c>
      <c r="I453" s="433"/>
      <c r="J453" s="433"/>
      <c r="K453" s="433"/>
      <c r="L453" s="433"/>
      <c r="M453" s="434"/>
    </row>
    <row r="454" spans="1:13" s="2" customFormat="1" ht="12.75">
      <c r="A454" s="176"/>
      <c r="B454" s="130"/>
      <c r="C454" s="176" t="s">
        <v>80</v>
      </c>
      <c r="D454" s="114">
        <v>3</v>
      </c>
      <c r="E454" s="115" t="s">
        <v>3</v>
      </c>
      <c r="F454" s="95">
        <f>SUM(F455,F460)</f>
        <v>15000</v>
      </c>
      <c r="G454" s="95">
        <f>SUM(G455,G460)</f>
        <v>15000</v>
      </c>
      <c r="H454" s="95">
        <f>SUM(H455,H460)</f>
        <v>1361</v>
      </c>
      <c r="I454" s="95">
        <f>SUM(I455,I460)</f>
        <v>0</v>
      </c>
      <c r="J454" s="93">
        <v>3788700</v>
      </c>
      <c r="K454" s="93">
        <v>3155400</v>
      </c>
      <c r="L454" s="95">
        <f>SUM(L455,L460)</f>
        <v>0</v>
      </c>
      <c r="M454" s="93">
        <f>+H454/G454*100</f>
        <v>9.073333333333334</v>
      </c>
    </row>
    <row r="455" spans="1:13" s="2" customFormat="1" ht="12.75">
      <c r="A455" s="176"/>
      <c r="B455" s="130"/>
      <c r="C455" s="176" t="s">
        <v>80</v>
      </c>
      <c r="D455" s="114">
        <v>32</v>
      </c>
      <c r="E455" s="115" t="s">
        <v>4</v>
      </c>
      <c r="F455" s="95">
        <f>SUM(F456,F458)</f>
        <v>10000</v>
      </c>
      <c r="G455" s="95">
        <f>SUM(G456,G458)</f>
        <v>10000</v>
      </c>
      <c r="H455" s="95">
        <f>SUM(H456,H458)</f>
        <v>1361</v>
      </c>
      <c r="I455" s="95">
        <f>SUM(I456,I458)</f>
        <v>0</v>
      </c>
      <c r="J455" s="93">
        <v>634500</v>
      </c>
      <c r="K455" s="93">
        <v>576000</v>
      </c>
      <c r="L455" s="95">
        <f>SUM(L456,L458)</f>
        <v>0</v>
      </c>
      <c r="M455" s="93">
        <f aca="true" t="shared" si="98" ref="M455:M462">+H455/G455*100</f>
        <v>13.61</v>
      </c>
    </row>
    <row r="456" spans="1:13" s="2" customFormat="1" ht="12.75">
      <c r="A456" s="176"/>
      <c r="B456" s="354"/>
      <c r="C456" s="176" t="s">
        <v>80</v>
      </c>
      <c r="D456" s="114">
        <v>322</v>
      </c>
      <c r="E456" s="115" t="s">
        <v>50</v>
      </c>
      <c r="F456" s="95">
        <f>SUM(F457)</f>
        <v>10000</v>
      </c>
      <c r="G456" s="95">
        <f>SUM(G457)</f>
        <v>10000</v>
      </c>
      <c r="H456" s="95">
        <f>SUM(H457)</f>
        <v>1361</v>
      </c>
      <c r="I456" s="95">
        <f>SUM(I457)</f>
        <v>0</v>
      </c>
      <c r="J456" s="94" t="e">
        <f>SUM(#REF!)</f>
        <v>#REF!</v>
      </c>
      <c r="K456" s="94" t="e">
        <f>SUM(#REF!)</f>
        <v>#REF!</v>
      </c>
      <c r="L456" s="95">
        <f>SUM(L457)</f>
        <v>0</v>
      </c>
      <c r="M456" s="93">
        <f t="shared" si="98"/>
        <v>13.61</v>
      </c>
    </row>
    <row r="457" spans="1:13" s="4" customFormat="1" ht="12.75">
      <c r="A457" s="176"/>
      <c r="B457" s="354"/>
      <c r="C457" s="178" t="s">
        <v>80</v>
      </c>
      <c r="D457" s="130">
        <v>3221</v>
      </c>
      <c r="E457" s="131" t="s">
        <v>449</v>
      </c>
      <c r="F457" s="96">
        <v>10000</v>
      </c>
      <c r="G457" s="96">
        <v>10000</v>
      </c>
      <c r="H457" s="96">
        <v>1361</v>
      </c>
      <c r="I457" s="96"/>
      <c r="J457" s="98"/>
      <c r="K457" s="98"/>
      <c r="L457" s="96"/>
      <c r="M457" s="93">
        <f t="shared" si="98"/>
        <v>13.61</v>
      </c>
    </row>
    <row r="458" spans="1:13" s="2" customFormat="1" ht="12.75">
      <c r="A458" s="176"/>
      <c r="B458" s="354"/>
      <c r="C458" s="176" t="s">
        <v>80</v>
      </c>
      <c r="D458" s="114">
        <v>323</v>
      </c>
      <c r="E458" s="115" t="s">
        <v>46</v>
      </c>
      <c r="F458" s="95">
        <f>SUM(F459)</f>
        <v>0</v>
      </c>
      <c r="G458" s="95">
        <f>SUM(G459)</f>
        <v>0</v>
      </c>
      <c r="H458" s="95">
        <f>SUM(H459)</f>
        <v>0</v>
      </c>
      <c r="I458" s="95">
        <f>SUM(I459)</f>
        <v>0</v>
      </c>
      <c r="J458" s="94" t="e">
        <f>SUM(#REF!)</f>
        <v>#REF!</v>
      </c>
      <c r="K458" s="94" t="e">
        <f>SUM(#REF!)</f>
        <v>#REF!</v>
      </c>
      <c r="L458" s="95">
        <f>SUM(L459)</f>
        <v>0</v>
      </c>
      <c r="M458" s="93" t="e">
        <f t="shared" si="98"/>
        <v>#DIV/0!</v>
      </c>
    </row>
    <row r="459" spans="1:13" s="4" customFormat="1" ht="12.75">
      <c r="A459" s="178"/>
      <c r="B459" s="130"/>
      <c r="C459" s="178" t="s">
        <v>80</v>
      </c>
      <c r="D459" s="130">
        <v>3237</v>
      </c>
      <c r="E459" s="131" t="s">
        <v>461</v>
      </c>
      <c r="F459" s="96"/>
      <c r="G459" s="96"/>
      <c r="H459" s="96"/>
      <c r="I459" s="96"/>
      <c r="J459" s="98"/>
      <c r="K459" s="98"/>
      <c r="L459" s="96"/>
      <c r="M459" s="93" t="e">
        <f t="shared" si="98"/>
        <v>#DIV/0!</v>
      </c>
    </row>
    <row r="460" spans="1:13" s="3" customFormat="1" ht="12.75" customHeight="1">
      <c r="A460" s="176"/>
      <c r="B460" s="130"/>
      <c r="C460" s="176" t="s">
        <v>80</v>
      </c>
      <c r="D460" s="114">
        <v>37</v>
      </c>
      <c r="E460" s="115" t="s">
        <v>90</v>
      </c>
      <c r="F460" s="95">
        <f aca="true" t="shared" si="99" ref="F460:I461">SUM(F461)</f>
        <v>5000</v>
      </c>
      <c r="G460" s="95">
        <f t="shared" si="99"/>
        <v>5000</v>
      </c>
      <c r="H460" s="95">
        <f t="shared" si="99"/>
        <v>0</v>
      </c>
      <c r="I460" s="95">
        <f t="shared" si="99"/>
        <v>0</v>
      </c>
      <c r="J460" s="247"/>
      <c r="K460" s="247"/>
      <c r="L460" s="95">
        <f>SUM(L461)</f>
        <v>0</v>
      </c>
      <c r="M460" s="93">
        <f t="shared" si="98"/>
        <v>0</v>
      </c>
    </row>
    <row r="461" spans="1:13" s="3" customFormat="1" ht="22.5">
      <c r="A461" s="176"/>
      <c r="B461" s="354"/>
      <c r="C461" s="176" t="s">
        <v>80</v>
      </c>
      <c r="D461" s="114">
        <v>372</v>
      </c>
      <c r="E461" s="115" t="s">
        <v>91</v>
      </c>
      <c r="F461" s="95">
        <f t="shared" si="99"/>
        <v>5000</v>
      </c>
      <c r="G461" s="95">
        <f t="shared" si="99"/>
        <v>5000</v>
      </c>
      <c r="H461" s="95">
        <f t="shared" si="99"/>
        <v>0</v>
      </c>
      <c r="I461" s="95">
        <f t="shared" si="99"/>
        <v>0</v>
      </c>
      <c r="J461" s="94" t="e">
        <f>SUM(#REF!)</f>
        <v>#REF!</v>
      </c>
      <c r="K461" s="94" t="e">
        <f>SUM(#REF!)</f>
        <v>#REF!</v>
      </c>
      <c r="L461" s="95">
        <f>SUM(L462)</f>
        <v>0</v>
      </c>
      <c r="M461" s="93">
        <f t="shared" si="98"/>
        <v>0</v>
      </c>
    </row>
    <row r="462" spans="1:13" s="4" customFormat="1" ht="12.75">
      <c r="A462" s="178"/>
      <c r="B462" s="130"/>
      <c r="C462" s="178" t="s">
        <v>80</v>
      </c>
      <c r="D462" s="130">
        <v>3721</v>
      </c>
      <c r="E462" s="131" t="s">
        <v>384</v>
      </c>
      <c r="F462" s="96">
        <v>5000</v>
      </c>
      <c r="G462" s="96">
        <v>5000</v>
      </c>
      <c r="H462" s="96"/>
      <c r="I462" s="96"/>
      <c r="J462" s="98"/>
      <c r="K462" s="98"/>
      <c r="L462" s="96"/>
      <c r="M462" s="93">
        <f t="shared" si="98"/>
        <v>0</v>
      </c>
    </row>
    <row r="463" spans="1:13" ht="12.75">
      <c r="A463" s="169" t="s">
        <v>163</v>
      </c>
      <c r="B463" s="183"/>
      <c r="C463" s="170"/>
      <c r="D463" s="207" t="s">
        <v>285</v>
      </c>
      <c r="E463" s="185" t="s">
        <v>286</v>
      </c>
      <c r="F463" s="171">
        <f>SUM(F464)</f>
        <v>12000</v>
      </c>
      <c r="G463" s="171">
        <f>SUM(G464)</f>
        <v>12000</v>
      </c>
      <c r="H463" s="171">
        <f>SUM(H464)</f>
        <v>5652</v>
      </c>
      <c r="I463" s="171">
        <f>SUM(I464)</f>
        <v>0</v>
      </c>
      <c r="J463" s="171">
        <v>605000</v>
      </c>
      <c r="K463" s="171">
        <v>513000</v>
      </c>
      <c r="L463" s="171">
        <f>SUM(L464)</f>
        <v>0</v>
      </c>
      <c r="M463" s="289">
        <f>+H463/G463*100</f>
        <v>47.099999999999994</v>
      </c>
    </row>
    <row r="464" spans="1:13" ht="12.75">
      <c r="A464" s="172" t="s">
        <v>164</v>
      </c>
      <c r="B464" s="349" t="s">
        <v>516</v>
      </c>
      <c r="C464" s="201" t="s">
        <v>81</v>
      </c>
      <c r="D464" s="202" t="s">
        <v>249</v>
      </c>
      <c r="E464" s="174" t="s">
        <v>27</v>
      </c>
      <c r="F464" s="175">
        <f>SUM(F466)</f>
        <v>12000</v>
      </c>
      <c r="G464" s="175">
        <f>SUM(G466)</f>
        <v>12000</v>
      </c>
      <c r="H464" s="175">
        <f>SUM(H466)</f>
        <v>5652</v>
      </c>
      <c r="I464" s="175">
        <f>SUM(I466)</f>
        <v>0</v>
      </c>
      <c r="J464" s="175">
        <v>275000</v>
      </c>
      <c r="K464" s="175">
        <v>243000</v>
      </c>
      <c r="L464" s="175">
        <f>SUM(L466)</f>
        <v>0</v>
      </c>
      <c r="M464" s="280">
        <f>+H464/G464*100</f>
        <v>47.099999999999994</v>
      </c>
    </row>
    <row r="465" spans="1:13" s="463" customFormat="1" ht="12.75">
      <c r="A465" s="429"/>
      <c r="B465" s="430">
        <v>11</v>
      </c>
      <c r="C465" s="429"/>
      <c r="D465" s="431"/>
      <c r="E465" s="431" t="s">
        <v>622</v>
      </c>
      <c r="F465" s="433">
        <v>12000</v>
      </c>
      <c r="G465" s="433">
        <v>12000</v>
      </c>
      <c r="H465" s="433">
        <v>5652</v>
      </c>
      <c r="I465" s="433"/>
      <c r="J465" s="433"/>
      <c r="K465" s="433"/>
      <c r="L465" s="433"/>
      <c r="M465" s="434"/>
    </row>
    <row r="466" spans="1:13" s="2" customFormat="1" ht="12.75">
      <c r="A466" s="176"/>
      <c r="B466" s="130"/>
      <c r="C466" s="176" t="s">
        <v>81</v>
      </c>
      <c r="D466" s="114">
        <v>3</v>
      </c>
      <c r="E466" s="115" t="s">
        <v>3</v>
      </c>
      <c r="F466" s="95">
        <f>SUM(F467,F470)</f>
        <v>12000</v>
      </c>
      <c r="G466" s="95">
        <f aca="true" t="shared" si="100" ref="G466:L466">SUM(G467,G470)</f>
        <v>12000</v>
      </c>
      <c r="H466" s="95">
        <f>SUM(H467,H470)</f>
        <v>5652</v>
      </c>
      <c r="I466" s="95">
        <f>SUM(I467,I470)</f>
        <v>0</v>
      </c>
      <c r="J466" s="92" t="e">
        <f t="shared" si="100"/>
        <v>#REF!</v>
      </c>
      <c r="K466" s="92" t="e">
        <f t="shared" si="100"/>
        <v>#REF!</v>
      </c>
      <c r="L466" s="95">
        <f t="shared" si="100"/>
        <v>0</v>
      </c>
      <c r="M466" s="93">
        <f>+H466/G466*100</f>
        <v>47.099999999999994</v>
      </c>
    </row>
    <row r="467" spans="1:13" s="2" customFormat="1" ht="12.75" customHeight="1">
      <c r="A467" s="176"/>
      <c r="B467" s="130"/>
      <c r="C467" s="176" t="s">
        <v>81</v>
      </c>
      <c r="D467" s="114">
        <v>36</v>
      </c>
      <c r="E467" s="115" t="s">
        <v>125</v>
      </c>
      <c r="F467" s="95">
        <f aca="true" t="shared" si="101" ref="F467:I468">SUM(F468)</f>
        <v>12000</v>
      </c>
      <c r="G467" s="95">
        <f t="shared" si="101"/>
        <v>12000</v>
      </c>
      <c r="H467" s="95">
        <f t="shared" si="101"/>
        <v>5652</v>
      </c>
      <c r="I467" s="95">
        <f t="shared" si="101"/>
        <v>0</v>
      </c>
      <c r="J467" s="93">
        <v>275000</v>
      </c>
      <c r="K467" s="93">
        <v>243000</v>
      </c>
      <c r="L467" s="95">
        <f>SUM(L468)</f>
        <v>0</v>
      </c>
      <c r="M467" s="93">
        <f aca="true" t="shared" si="102" ref="M467:M472">+H467/G467*100</f>
        <v>47.099999999999994</v>
      </c>
    </row>
    <row r="468" spans="1:13" s="2" customFormat="1" ht="12.75">
      <c r="A468" s="176"/>
      <c r="B468" s="354"/>
      <c r="C468" s="176" t="s">
        <v>81</v>
      </c>
      <c r="D468" s="114">
        <v>363</v>
      </c>
      <c r="E468" s="115" t="s">
        <v>33</v>
      </c>
      <c r="F468" s="95">
        <f t="shared" si="101"/>
        <v>12000</v>
      </c>
      <c r="G468" s="95">
        <f t="shared" si="101"/>
        <v>12000</v>
      </c>
      <c r="H468" s="95">
        <f t="shared" si="101"/>
        <v>5652</v>
      </c>
      <c r="I468" s="95">
        <f t="shared" si="101"/>
        <v>0</v>
      </c>
      <c r="J468" s="94" t="e">
        <f>SUM(#REF!)</f>
        <v>#REF!</v>
      </c>
      <c r="K468" s="94" t="e">
        <f>SUM(#REF!)</f>
        <v>#REF!</v>
      </c>
      <c r="L468" s="95">
        <f>SUM(L469)</f>
        <v>0</v>
      </c>
      <c r="M468" s="93">
        <f t="shared" si="102"/>
        <v>47.099999999999994</v>
      </c>
    </row>
    <row r="469" spans="1:13" s="4" customFormat="1" ht="12.75">
      <c r="A469" s="178"/>
      <c r="B469" s="130"/>
      <c r="C469" s="178" t="s">
        <v>81</v>
      </c>
      <c r="D469" s="130">
        <v>3631</v>
      </c>
      <c r="E469" s="131" t="s">
        <v>349</v>
      </c>
      <c r="F469" s="96">
        <v>12000</v>
      </c>
      <c r="G469" s="96">
        <v>12000</v>
      </c>
      <c r="H469" s="96">
        <v>5652</v>
      </c>
      <c r="I469" s="96"/>
      <c r="J469" s="98"/>
      <c r="K469" s="98"/>
      <c r="L469" s="96"/>
      <c r="M469" s="93">
        <f t="shared" si="102"/>
        <v>47.099999999999994</v>
      </c>
    </row>
    <row r="470" spans="1:13" s="2" customFormat="1" ht="12.75">
      <c r="A470" s="176"/>
      <c r="B470" s="130"/>
      <c r="C470" s="176" t="s">
        <v>81</v>
      </c>
      <c r="D470" s="114">
        <v>37</v>
      </c>
      <c r="E470" s="115" t="s">
        <v>90</v>
      </c>
      <c r="F470" s="95">
        <f aca="true" t="shared" si="103" ref="F470:L471">SUM(F471)</f>
        <v>0</v>
      </c>
      <c r="G470" s="95">
        <f t="shared" si="103"/>
        <v>0</v>
      </c>
      <c r="H470" s="95">
        <f t="shared" si="103"/>
        <v>0</v>
      </c>
      <c r="I470" s="95">
        <f t="shared" si="103"/>
        <v>0</v>
      </c>
      <c r="J470" s="92" t="e">
        <f t="shared" si="103"/>
        <v>#REF!</v>
      </c>
      <c r="K470" s="92" t="e">
        <f t="shared" si="103"/>
        <v>#REF!</v>
      </c>
      <c r="L470" s="95">
        <f t="shared" si="103"/>
        <v>0</v>
      </c>
      <c r="M470" s="93" t="e">
        <f t="shared" si="102"/>
        <v>#DIV/0!</v>
      </c>
    </row>
    <row r="471" spans="1:13" s="2" customFormat="1" ht="22.5">
      <c r="A471" s="176"/>
      <c r="B471" s="354"/>
      <c r="C471" s="229" t="s">
        <v>81</v>
      </c>
      <c r="D471" s="230">
        <v>372</v>
      </c>
      <c r="E471" s="115" t="s">
        <v>91</v>
      </c>
      <c r="F471" s="302">
        <f>SUM(F472)</f>
        <v>0</v>
      </c>
      <c r="G471" s="302">
        <f>SUM(G472)</f>
        <v>0</v>
      </c>
      <c r="H471" s="302">
        <f t="shared" si="103"/>
        <v>0</v>
      </c>
      <c r="I471" s="302">
        <f t="shared" si="103"/>
        <v>0</v>
      </c>
      <c r="J471" s="290" t="e">
        <f>SUM(#REF!)</f>
        <v>#REF!</v>
      </c>
      <c r="K471" s="290" t="e">
        <f>SUM(#REF!)</f>
        <v>#REF!</v>
      </c>
      <c r="L471" s="302">
        <f>SUM(L472)</f>
        <v>0</v>
      </c>
      <c r="M471" s="93" t="e">
        <f t="shared" si="102"/>
        <v>#DIV/0!</v>
      </c>
    </row>
    <row r="472" spans="1:13" s="4" customFormat="1" ht="12.75">
      <c r="A472" s="178"/>
      <c r="B472" s="130"/>
      <c r="C472" s="251" t="s">
        <v>81</v>
      </c>
      <c r="D472" s="252">
        <v>3721</v>
      </c>
      <c r="E472" s="131" t="s">
        <v>384</v>
      </c>
      <c r="F472" s="253">
        <v>0</v>
      </c>
      <c r="G472" s="253">
        <v>0</v>
      </c>
      <c r="H472" s="253">
        <v>0</v>
      </c>
      <c r="I472" s="253">
        <v>0</v>
      </c>
      <c r="J472" s="291"/>
      <c r="K472" s="291"/>
      <c r="L472" s="253"/>
      <c r="M472" s="93" t="e">
        <f t="shared" si="102"/>
        <v>#DIV/0!</v>
      </c>
    </row>
    <row r="473" spans="1:13" ht="12.75">
      <c r="A473" s="254" t="s">
        <v>187</v>
      </c>
      <c r="B473" s="255"/>
      <c r="C473" s="256"/>
      <c r="D473" s="467" t="s">
        <v>294</v>
      </c>
      <c r="E473" s="467"/>
      <c r="F473" s="257">
        <f>SUM(F475)</f>
        <v>150000</v>
      </c>
      <c r="G473" s="257">
        <f>SUM(G475)</f>
        <v>150000</v>
      </c>
      <c r="H473" s="257">
        <f>SUM(H475)</f>
        <v>47200</v>
      </c>
      <c r="I473" s="257">
        <f>SUM(I475)</f>
        <v>0</v>
      </c>
      <c r="J473" s="257" t="e">
        <f>+J475+#REF!</f>
        <v>#REF!</v>
      </c>
      <c r="K473" s="257" t="e">
        <f>+K475+#REF!</f>
        <v>#REF!</v>
      </c>
      <c r="L473" s="257">
        <f>SUM(L475)</f>
        <v>0</v>
      </c>
      <c r="M473" s="292">
        <f>+H473/G473*100</f>
        <v>31.466666666666665</v>
      </c>
    </row>
    <row r="474" spans="1:13" ht="12.75">
      <c r="A474" s="166" t="s">
        <v>83</v>
      </c>
      <c r="B474" s="187"/>
      <c r="C474" s="168" t="s">
        <v>83</v>
      </c>
      <c r="D474" s="206" t="s">
        <v>82</v>
      </c>
      <c r="E474" s="129"/>
      <c r="F474" s="91"/>
      <c r="G474" s="91"/>
      <c r="H474" s="91"/>
      <c r="I474" s="91"/>
      <c r="J474" s="91"/>
      <c r="K474" s="91"/>
      <c r="L474" s="91"/>
      <c r="M474" s="145"/>
    </row>
    <row r="475" spans="1:13" ht="12.75">
      <c r="A475" s="169" t="s">
        <v>165</v>
      </c>
      <c r="B475" s="183"/>
      <c r="C475" s="170"/>
      <c r="D475" s="207" t="s">
        <v>287</v>
      </c>
      <c r="E475" s="185" t="s">
        <v>288</v>
      </c>
      <c r="F475" s="171">
        <f>SUM(F476,F482,F495)</f>
        <v>150000</v>
      </c>
      <c r="G475" s="171">
        <f>SUM(G476,G482,G495)</f>
        <v>150000</v>
      </c>
      <c r="H475" s="171">
        <f>SUM(H476,H482,H495)</f>
        <v>47200</v>
      </c>
      <c r="I475" s="171">
        <f>SUM(I476,I482,I495)</f>
        <v>0</v>
      </c>
      <c r="J475" s="171" t="e">
        <f>+J476+#REF!+#REF!+J482</f>
        <v>#REF!</v>
      </c>
      <c r="K475" s="171" t="e">
        <f>+K476+#REF!+#REF!+K482</f>
        <v>#REF!</v>
      </c>
      <c r="L475" s="171">
        <f>SUM(L476,L482,L495)</f>
        <v>0</v>
      </c>
      <c r="M475" s="278">
        <f aca="true" t="shared" si="104" ref="M475:M485">+H475/G475*100</f>
        <v>31.466666666666665</v>
      </c>
    </row>
    <row r="476" spans="1:13" ht="12.75">
      <c r="A476" s="172" t="s">
        <v>166</v>
      </c>
      <c r="B476" s="349" t="s">
        <v>517</v>
      </c>
      <c r="C476" s="201" t="s">
        <v>84</v>
      </c>
      <c r="D476" s="202" t="s">
        <v>249</v>
      </c>
      <c r="E476" s="174" t="s">
        <v>289</v>
      </c>
      <c r="F476" s="175">
        <f>SUM(F478)</f>
        <v>60000</v>
      </c>
      <c r="G476" s="175">
        <f>SUM(G478)</f>
        <v>60000</v>
      </c>
      <c r="H476" s="175">
        <f>SUM(H478)</f>
        <v>40000</v>
      </c>
      <c r="I476" s="175">
        <f>SUM(I478)</f>
        <v>0</v>
      </c>
      <c r="J476" s="175">
        <v>67000</v>
      </c>
      <c r="K476" s="175">
        <v>85500</v>
      </c>
      <c r="L476" s="175">
        <f>SUM(L478)</f>
        <v>0</v>
      </c>
      <c r="M476" s="198">
        <f t="shared" si="104"/>
        <v>66.66666666666666</v>
      </c>
    </row>
    <row r="477" spans="1:13" s="463" customFormat="1" ht="12.75">
      <c r="A477" s="429"/>
      <c r="B477" s="430">
        <v>11</v>
      </c>
      <c r="C477" s="429"/>
      <c r="D477" s="431"/>
      <c r="E477" s="431" t="s">
        <v>622</v>
      </c>
      <c r="F477" s="433">
        <v>60000</v>
      </c>
      <c r="G477" s="433">
        <v>60000</v>
      </c>
      <c r="H477" s="433">
        <v>40000</v>
      </c>
      <c r="I477" s="433"/>
      <c r="J477" s="433"/>
      <c r="K477" s="433"/>
      <c r="L477" s="433"/>
      <c r="M477" s="434"/>
    </row>
    <row r="478" spans="1:13" s="2" customFormat="1" ht="12.75">
      <c r="A478" s="176"/>
      <c r="B478" s="130"/>
      <c r="C478" s="176" t="s">
        <v>84</v>
      </c>
      <c r="D478" s="114">
        <v>3</v>
      </c>
      <c r="E478" s="115" t="s">
        <v>3</v>
      </c>
      <c r="F478" s="95">
        <f>SUM(F479)</f>
        <v>60000</v>
      </c>
      <c r="G478" s="95">
        <f>SUM(G479)</f>
        <v>60000</v>
      </c>
      <c r="H478" s="95">
        <f>SUM(H479)</f>
        <v>40000</v>
      </c>
      <c r="I478" s="95">
        <f>SUM(I479)</f>
        <v>0</v>
      </c>
      <c r="J478" s="93">
        <v>67000</v>
      </c>
      <c r="K478" s="93">
        <v>85500</v>
      </c>
      <c r="L478" s="95">
        <f>SUM(L479)</f>
        <v>0</v>
      </c>
      <c r="M478" s="93">
        <f t="shared" si="104"/>
        <v>66.66666666666666</v>
      </c>
    </row>
    <row r="479" spans="1:13" s="2" customFormat="1" ht="12.75">
      <c r="A479" s="176"/>
      <c r="B479" s="130"/>
      <c r="C479" s="176" t="s">
        <v>84</v>
      </c>
      <c r="D479" s="114">
        <v>38</v>
      </c>
      <c r="E479" s="115" t="s">
        <v>28</v>
      </c>
      <c r="F479" s="95">
        <f aca="true" t="shared" si="105" ref="F479:I480">SUM(F480)</f>
        <v>60000</v>
      </c>
      <c r="G479" s="95">
        <f t="shared" si="105"/>
        <v>60000</v>
      </c>
      <c r="H479" s="95">
        <f t="shared" si="105"/>
        <v>40000</v>
      </c>
      <c r="I479" s="95">
        <f t="shared" si="105"/>
        <v>0</v>
      </c>
      <c r="J479" s="93">
        <v>67000</v>
      </c>
      <c r="K479" s="93">
        <v>85500</v>
      </c>
      <c r="L479" s="95">
        <f>SUM(L480)</f>
        <v>0</v>
      </c>
      <c r="M479" s="93">
        <f t="shared" si="104"/>
        <v>66.66666666666666</v>
      </c>
    </row>
    <row r="480" spans="1:13" s="2" customFormat="1" ht="12.75">
      <c r="A480" s="176"/>
      <c r="B480" s="354"/>
      <c r="C480" s="176" t="s">
        <v>84</v>
      </c>
      <c r="D480" s="114">
        <v>381</v>
      </c>
      <c r="E480" s="115" t="s">
        <v>53</v>
      </c>
      <c r="F480" s="95">
        <f t="shared" si="105"/>
        <v>60000</v>
      </c>
      <c r="G480" s="95">
        <f t="shared" si="105"/>
        <v>60000</v>
      </c>
      <c r="H480" s="95">
        <f t="shared" si="105"/>
        <v>40000</v>
      </c>
      <c r="I480" s="95">
        <f t="shared" si="105"/>
        <v>0</v>
      </c>
      <c r="J480" s="94" t="e">
        <f>SUM(#REF!)</f>
        <v>#REF!</v>
      </c>
      <c r="K480" s="94" t="e">
        <f>SUM(#REF!)</f>
        <v>#REF!</v>
      </c>
      <c r="L480" s="95">
        <f>SUM(L481)</f>
        <v>0</v>
      </c>
      <c r="M480" s="93">
        <f t="shared" si="104"/>
        <v>66.66666666666666</v>
      </c>
    </row>
    <row r="481" spans="1:13" s="4" customFormat="1" ht="12.75">
      <c r="A481" s="178"/>
      <c r="B481" s="130"/>
      <c r="C481" s="178" t="s">
        <v>84</v>
      </c>
      <c r="D481" s="130">
        <v>3811</v>
      </c>
      <c r="E481" s="131" t="s">
        <v>331</v>
      </c>
      <c r="F481" s="96">
        <v>60000</v>
      </c>
      <c r="G481" s="96">
        <v>60000</v>
      </c>
      <c r="H481" s="96">
        <v>40000</v>
      </c>
      <c r="I481" s="96"/>
      <c r="J481" s="98"/>
      <c r="K481" s="98"/>
      <c r="L481" s="96"/>
      <c r="M481" s="93">
        <f t="shared" si="104"/>
        <v>66.66666666666666</v>
      </c>
    </row>
    <row r="482" spans="1:13" ht="12.75">
      <c r="A482" s="172" t="s">
        <v>167</v>
      </c>
      <c r="B482" s="349" t="s">
        <v>518</v>
      </c>
      <c r="C482" s="201" t="s">
        <v>84</v>
      </c>
      <c r="D482" s="202" t="s">
        <v>249</v>
      </c>
      <c r="E482" s="202" t="s">
        <v>462</v>
      </c>
      <c r="F482" s="175">
        <f>SUM(F485)</f>
        <v>30000</v>
      </c>
      <c r="G482" s="175">
        <f>SUM(G485)</f>
        <v>30000</v>
      </c>
      <c r="H482" s="175">
        <f>SUM(H485)</f>
        <v>0</v>
      </c>
      <c r="I482" s="175">
        <f>SUM(I485)</f>
        <v>0</v>
      </c>
      <c r="J482" s="175">
        <v>52000</v>
      </c>
      <c r="K482" s="175">
        <v>94500</v>
      </c>
      <c r="L482" s="175">
        <f>SUM(L485)</f>
        <v>0</v>
      </c>
      <c r="M482" s="280">
        <f t="shared" si="104"/>
        <v>0</v>
      </c>
    </row>
    <row r="483" spans="1:13" ht="12.75">
      <c r="A483" s="429"/>
      <c r="B483" s="430">
        <v>11</v>
      </c>
      <c r="C483" s="429"/>
      <c r="D483" s="431"/>
      <c r="E483" s="431" t="s">
        <v>622</v>
      </c>
      <c r="F483" s="433">
        <v>10000</v>
      </c>
      <c r="G483" s="433">
        <v>10000</v>
      </c>
      <c r="H483" s="433"/>
      <c r="I483" s="433"/>
      <c r="J483" s="433"/>
      <c r="K483" s="433"/>
      <c r="L483" s="433"/>
      <c r="M483" s="434"/>
    </row>
    <row r="484" spans="1:13" ht="12.75">
      <c r="A484" s="429"/>
      <c r="B484" s="430">
        <v>52</v>
      </c>
      <c r="C484" s="429"/>
      <c r="D484" s="431"/>
      <c r="E484" s="431" t="s">
        <v>640</v>
      </c>
      <c r="F484" s="433"/>
      <c r="G484" s="433"/>
      <c r="H484" s="433"/>
      <c r="I484" s="433"/>
      <c r="J484" s="433"/>
      <c r="K484" s="433"/>
      <c r="L484" s="433"/>
      <c r="M484" s="434"/>
    </row>
    <row r="485" spans="1:13" s="10" customFormat="1" ht="12.75">
      <c r="A485" s="258"/>
      <c r="B485" s="244"/>
      <c r="C485" s="258" t="s">
        <v>84</v>
      </c>
      <c r="D485" s="138">
        <v>3</v>
      </c>
      <c r="E485" s="127" t="s">
        <v>3</v>
      </c>
      <c r="F485" s="299">
        <f>SUM(F486,F492)</f>
        <v>30000</v>
      </c>
      <c r="G485" s="299">
        <f aca="true" t="shared" si="106" ref="G485:L485">SUM(G486,G492)</f>
        <v>30000</v>
      </c>
      <c r="H485" s="299">
        <f>SUM(H486,H492)</f>
        <v>0</v>
      </c>
      <c r="I485" s="299">
        <f>SUM(I486,I492)</f>
        <v>0</v>
      </c>
      <c r="J485" s="103" t="e">
        <f t="shared" si="106"/>
        <v>#REF!</v>
      </c>
      <c r="K485" s="103" t="e">
        <f t="shared" si="106"/>
        <v>#REF!</v>
      </c>
      <c r="L485" s="299">
        <f t="shared" si="106"/>
        <v>0</v>
      </c>
      <c r="M485" s="93">
        <f t="shared" si="104"/>
        <v>0</v>
      </c>
    </row>
    <row r="486" spans="1:13" s="10" customFormat="1" ht="12.75">
      <c r="A486" s="258"/>
      <c r="B486" s="244"/>
      <c r="C486" s="258" t="s">
        <v>84</v>
      </c>
      <c r="D486" s="138">
        <v>32</v>
      </c>
      <c r="E486" s="127" t="s">
        <v>4</v>
      </c>
      <c r="F486" s="299">
        <f>SUM(F487,F489)</f>
        <v>0</v>
      </c>
      <c r="G486" s="299">
        <f aca="true" t="shared" si="107" ref="G486:L486">SUM(G487,G489)</f>
        <v>0</v>
      </c>
      <c r="H486" s="299">
        <f>SUM(H487,H489)</f>
        <v>0</v>
      </c>
      <c r="I486" s="299">
        <f>SUM(I487,I489)</f>
        <v>0</v>
      </c>
      <c r="J486" s="103" t="e">
        <f t="shared" si="107"/>
        <v>#REF!</v>
      </c>
      <c r="K486" s="103" t="e">
        <f t="shared" si="107"/>
        <v>#REF!</v>
      </c>
      <c r="L486" s="299">
        <f t="shared" si="107"/>
        <v>0</v>
      </c>
      <c r="M486" s="93" t="e">
        <f aca="true" t="shared" si="108" ref="M486:M494">+H486/G486*100</f>
        <v>#DIV/0!</v>
      </c>
    </row>
    <row r="487" spans="1:13" s="10" customFormat="1" ht="12" customHeight="1">
      <c r="A487" s="258"/>
      <c r="B487" s="355"/>
      <c r="C487" s="258" t="s">
        <v>84</v>
      </c>
      <c r="D487" s="138">
        <v>322</v>
      </c>
      <c r="E487" s="127" t="s">
        <v>50</v>
      </c>
      <c r="F487" s="299">
        <f>SUM(F488)</f>
        <v>0</v>
      </c>
      <c r="G487" s="299">
        <f>SUM(G488)</f>
        <v>0</v>
      </c>
      <c r="H487" s="299">
        <f>SUM(H488)</f>
        <v>0</v>
      </c>
      <c r="I487" s="299">
        <f>SUM(I488)</f>
        <v>0</v>
      </c>
      <c r="J487" s="125" t="e">
        <f>SUM(#REF!)</f>
        <v>#REF!</v>
      </c>
      <c r="K487" s="125" t="e">
        <f>SUM(#REF!)</f>
        <v>#REF!</v>
      </c>
      <c r="L487" s="299">
        <f>SUM(L488)</f>
        <v>0</v>
      </c>
      <c r="M487" s="93" t="e">
        <f t="shared" si="108"/>
        <v>#DIV/0!</v>
      </c>
    </row>
    <row r="488" spans="1:13" s="10" customFormat="1" ht="12" customHeight="1">
      <c r="A488" s="259"/>
      <c r="B488" s="244"/>
      <c r="C488" s="259" t="s">
        <v>84</v>
      </c>
      <c r="D488" s="244">
        <v>3223</v>
      </c>
      <c r="E488" s="260" t="s">
        <v>326</v>
      </c>
      <c r="F488" s="261"/>
      <c r="G488" s="261"/>
      <c r="H488" s="261"/>
      <c r="I488" s="261"/>
      <c r="J488" s="142"/>
      <c r="K488" s="142"/>
      <c r="L488" s="261"/>
      <c r="M488" s="93" t="e">
        <f t="shared" si="108"/>
        <v>#DIV/0!</v>
      </c>
    </row>
    <row r="489" spans="1:13" s="10" customFormat="1" ht="12.75">
      <c r="A489" s="258"/>
      <c r="B489" s="355"/>
      <c r="C489" s="258" t="s">
        <v>84</v>
      </c>
      <c r="D489" s="262">
        <v>323</v>
      </c>
      <c r="E489" s="127" t="s">
        <v>46</v>
      </c>
      <c r="F489" s="299">
        <f>SUM(F490:F491)</f>
        <v>0</v>
      </c>
      <c r="G489" s="299">
        <f>SUM(G490:G491)</f>
        <v>0</v>
      </c>
      <c r="H489" s="299">
        <f>SUM(H490:H491)</f>
        <v>0</v>
      </c>
      <c r="I489" s="299">
        <f>SUM(I490:I491)</f>
        <v>0</v>
      </c>
      <c r="J489" s="125" t="e">
        <f>SUM(#REF!,#REF!)</f>
        <v>#REF!</v>
      </c>
      <c r="K489" s="125" t="e">
        <f>SUM(#REF!,#REF!)</f>
        <v>#REF!</v>
      </c>
      <c r="L489" s="299">
        <f>SUM(L490:L491)</f>
        <v>0</v>
      </c>
      <c r="M489" s="93" t="e">
        <f t="shared" si="108"/>
        <v>#DIV/0!</v>
      </c>
    </row>
    <row r="490" spans="1:13" s="10" customFormat="1" ht="12.75">
      <c r="A490" s="259"/>
      <c r="B490" s="244"/>
      <c r="C490" s="259" t="s">
        <v>84</v>
      </c>
      <c r="D490" s="263">
        <v>3231</v>
      </c>
      <c r="E490" s="260" t="s">
        <v>328</v>
      </c>
      <c r="F490" s="261"/>
      <c r="G490" s="261"/>
      <c r="H490" s="261"/>
      <c r="I490" s="261"/>
      <c r="J490" s="142"/>
      <c r="K490" s="142"/>
      <c r="L490" s="261"/>
      <c r="M490" s="93" t="e">
        <f t="shared" si="108"/>
        <v>#DIV/0!</v>
      </c>
    </row>
    <row r="491" spans="1:13" s="10" customFormat="1" ht="12.75">
      <c r="A491" s="259"/>
      <c r="B491" s="244"/>
      <c r="C491" s="259" t="s">
        <v>84</v>
      </c>
      <c r="D491" s="263">
        <v>3233</v>
      </c>
      <c r="E491" s="260" t="s">
        <v>317</v>
      </c>
      <c r="F491" s="261"/>
      <c r="G491" s="261"/>
      <c r="H491" s="261"/>
      <c r="I491" s="261"/>
      <c r="J491" s="142"/>
      <c r="K491" s="142"/>
      <c r="L491" s="261"/>
      <c r="M491" s="93" t="e">
        <f t="shared" si="108"/>
        <v>#DIV/0!</v>
      </c>
    </row>
    <row r="492" spans="1:13" s="10" customFormat="1" ht="12.75">
      <c r="A492" s="258"/>
      <c r="B492" s="244"/>
      <c r="C492" s="258" t="s">
        <v>84</v>
      </c>
      <c r="D492" s="138">
        <v>36</v>
      </c>
      <c r="E492" s="127" t="s">
        <v>13</v>
      </c>
      <c r="F492" s="299">
        <f aca="true" t="shared" si="109" ref="F492:I493">SUM(F493)</f>
        <v>30000</v>
      </c>
      <c r="G492" s="299">
        <f t="shared" si="109"/>
        <v>30000</v>
      </c>
      <c r="H492" s="299">
        <f t="shared" si="109"/>
        <v>0</v>
      </c>
      <c r="I492" s="299">
        <f t="shared" si="109"/>
        <v>0</v>
      </c>
      <c r="J492" s="125"/>
      <c r="K492" s="125"/>
      <c r="L492" s="299">
        <f>SUM(L493)</f>
        <v>0</v>
      </c>
      <c r="M492" s="93">
        <f t="shared" si="108"/>
        <v>0</v>
      </c>
    </row>
    <row r="493" spans="1:13" s="10" customFormat="1" ht="12.75">
      <c r="A493" s="258"/>
      <c r="B493" s="355"/>
      <c r="C493" s="258" t="s">
        <v>84</v>
      </c>
      <c r="D493" s="138">
        <v>363</v>
      </c>
      <c r="E493" s="127" t="s">
        <v>33</v>
      </c>
      <c r="F493" s="299">
        <f t="shared" si="109"/>
        <v>30000</v>
      </c>
      <c r="G493" s="299">
        <f t="shared" si="109"/>
        <v>30000</v>
      </c>
      <c r="H493" s="299">
        <f t="shared" si="109"/>
        <v>0</v>
      </c>
      <c r="I493" s="299">
        <f t="shared" si="109"/>
        <v>0</v>
      </c>
      <c r="J493" s="125" t="e">
        <f>SUM(#REF!)</f>
        <v>#REF!</v>
      </c>
      <c r="K493" s="125" t="e">
        <f>SUM(#REF!)</f>
        <v>#REF!</v>
      </c>
      <c r="L493" s="299">
        <f>SUM(L494)</f>
        <v>0</v>
      </c>
      <c r="M493" s="93">
        <f t="shared" si="108"/>
        <v>0</v>
      </c>
    </row>
    <row r="494" spans="1:13" s="74" customFormat="1" ht="12.75">
      <c r="A494" s="243"/>
      <c r="B494" s="140"/>
      <c r="C494" s="243" t="s">
        <v>84</v>
      </c>
      <c r="D494" s="140">
        <v>3631</v>
      </c>
      <c r="E494" s="141" t="s">
        <v>349</v>
      </c>
      <c r="F494" s="105">
        <v>30000</v>
      </c>
      <c r="G494" s="105">
        <v>30000</v>
      </c>
      <c r="H494" s="105">
        <v>0</v>
      </c>
      <c r="I494" s="105">
        <v>0</v>
      </c>
      <c r="J494" s="104"/>
      <c r="K494" s="104"/>
      <c r="L494" s="105">
        <v>0</v>
      </c>
      <c r="M494" s="93">
        <f t="shared" si="108"/>
        <v>0</v>
      </c>
    </row>
    <row r="495" spans="1:13" ht="12.75">
      <c r="A495" s="172" t="s">
        <v>168</v>
      </c>
      <c r="B495" s="349" t="s">
        <v>519</v>
      </c>
      <c r="C495" s="201" t="s">
        <v>85</v>
      </c>
      <c r="D495" s="202" t="s">
        <v>249</v>
      </c>
      <c r="E495" s="174" t="s">
        <v>29</v>
      </c>
      <c r="F495" s="175">
        <f>SUM(F497)</f>
        <v>60000</v>
      </c>
      <c r="G495" s="175">
        <f>SUM(G497)</f>
        <v>60000</v>
      </c>
      <c r="H495" s="175">
        <f>SUM(H497)</f>
        <v>7200</v>
      </c>
      <c r="I495" s="175">
        <f>SUM(I497)</f>
        <v>0</v>
      </c>
      <c r="J495" s="175">
        <v>20000</v>
      </c>
      <c r="K495" s="175">
        <v>18000</v>
      </c>
      <c r="L495" s="175">
        <f>SUM(L497)</f>
        <v>0</v>
      </c>
      <c r="M495" s="280">
        <f aca="true" t="shared" si="110" ref="M495:M501">+H495/G495*100</f>
        <v>12</v>
      </c>
    </row>
    <row r="496" spans="1:13" s="463" customFormat="1" ht="12.75">
      <c r="A496" s="429"/>
      <c r="B496" s="430">
        <v>11</v>
      </c>
      <c r="C496" s="429"/>
      <c r="D496" s="431"/>
      <c r="E496" s="431" t="s">
        <v>622</v>
      </c>
      <c r="F496" s="433">
        <v>60000</v>
      </c>
      <c r="G496" s="433">
        <v>60000</v>
      </c>
      <c r="H496" s="433">
        <v>7200</v>
      </c>
      <c r="I496" s="433"/>
      <c r="J496" s="433"/>
      <c r="K496" s="433"/>
      <c r="L496" s="433"/>
      <c r="M496" s="434"/>
    </row>
    <row r="497" spans="1:13" s="2" customFormat="1" ht="12.75">
      <c r="A497" s="176"/>
      <c r="B497" s="130"/>
      <c r="C497" s="176" t="s">
        <v>85</v>
      </c>
      <c r="D497" s="114">
        <v>3</v>
      </c>
      <c r="E497" s="115" t="s">
        <v>3</v>
      </c>
      <c r="F497" s="95">
        <f>SUM(F498)</f>
        <v>60000</v>
      </c>
      <c r="G497" s="95">
        <f>SUM(G498)</f>
        <v>60000</v>
      </c>
      <c r="H497" s="95">
        <f>SUM(H498)</f>
        <v>7200</v>
      </c>
      <c r="I497" s="95">
        <f>SUM(I498)</f>
        <v>0</v>
      </c>
      <c r="J497" s="93">
        <v>20000</v>
      </c>
      <c r="K497" s="93">
        <v>18000</v>
      </c>
      <c r="L497" s="95">
        <f>SUM(L498)</f>
        <v>0</v>
      </c>
      <c r="M497" s="93">
        <f t="shared" si="110"/>
        <v>12</v>
      </c>
    </row>
    <row r="498" spans="1:13" s="2" customFormat="1" ht="12.75">
      <c r="A498" s="176"/>
      <c r="B498" s="130"/>
      <c r="C498" s="176" t="s">
        <v>85</v>
      </c>
      <c r="D498" s="114">
        <v>38</v>
      </c>
      <c r="E498" s="115" t="s">
        <v>5</v>
      </c>
      <c r="F498" s="95">
        <f aca="true" t="shared" si="111" ref="F498:I499">SUM(F499)</f>
        <v>60000</v>
      </c>
      <c r="G498" s="95">
        <f t="shared" si="111"/>
        <v>60000</v>
      </c>
      <c r="H498" s="95">
        <f t="shared" si="111"/>
        <v>7200</v>
      </c>
      <c r="I498" s="95">
        <f t="shared" si="111"/>
        <v>0</v>
      </c>
      <c r="J498" s="93">
        <v>20000</v>
      </c>
      <c r="K498" s="93">
        <v>18000</v>
      </c>
      <c r="L498" s="95">
        <f>SUM(L499)</f>
        <v>0</v>
      </c>
      <c r="M498" s="93">
        <f t="shared" si="110"/>
        <v>12</v>
      </c>
    </row>
    <row r="499" spans="1:13" s="2" customFormat="1" ht="12.75">
      <c r="A499" s="176"/>
      <c r="B499" s="354"/>
      <c r="C499" s="176" t="s">
        <v>85</v>
      </c>
      <c r="D499" s="114">
        <v>381</v>
      </c>
      <c r="E499" s="115" t="s">
        <v>53</v>
      </c>
      <c r="F499" s="95">
        <f t="shared" si="111"/>
        <v>60000</v>
      </c>
      <c r="G499" s="95">
        <f t="shared" si="111"/>
        <v>60000</v>
      </c>
      <c r="H499" s="95">
        <f t="shared" si="111"/>
        <v>7200</v>
      </c>
      <c r="I499" s="95">
        <f t="shared" si="111"/>
        <v>0</v>
      </c>
      <c r="J499" s="94" t="e">
        <f>SUM(#REF!)</f>
        <v>#REF!</v>
      </c>
      <c r="K499" s="94" t="e">
        <f>SUM(#REF!)</f>
        <v>#REF!</v>
      </c>
      <c r="L499" s="95">
        <f>SUM(L500)</f>
        <v>0</v>
      </c>
      <c r="M499" s="93">
        <f t="shared" si="110"/>
        <v>12</v>
      </c>
    </row>
    <row r="500" spans="1:13" s="4" customFormat="1" ht="12.75">
      <c r="A500" s="178"/>
      <c r="B500" s="130"/>
      <c r="C500" s="178" t="s">
        <v>85</v>
      </c>
      <c r="D500" s="130">
        <v>3811</v>
      </c>
      <c r="E500" s="131" t="s">
        <v>331</v>
      </c>
      <c r="F500" s="96">
        <v>60000</v>
      </c>
      <c r="G500" s="96">
        <v>60000</v>
      </c>
      <c r="H500" s="96">
        <v>7200</v>
      </c>
      <c r="I500" s="96"/>
      <c r="J500" s="98"/>
      <c r="K500" s="98"/>
      <c r="L500" s="96"/>
      <c r="M500" s="93">
        <f t="shared" si="110"/>
        <v>12</v>
      </c>
    </row>
    <row r="501" spans="1:13" ht="12.75">
      <c r="A501" s="254" t="s">
        <v>188</v>
      </c>
      <c r="B501" s="187"/>
      <c r="C501" s="168"/>
      <c r="D501" s="467" t="s">
        <v>295</v>
      </c>
      <c r="E501" s="467"/>
      <c r="F501" s="257">
        <f>SUM(F503)</f>
        <v>100000</v>
      </c>
      <c r="G501" s="257">
        <f>SUM(G503)</f>
        <v>100000</v>
      </c>
      <c r="H501" s="257">
        <f>SUM(H503)</f>
        <v>81617</v>
      </c>
      <c r="I501" s="257">
        <f>SUM(I503)</f>
        <v>0</v>
      </c>
      <c r="J501" s="257">
        <v>1558500</v>
      </c>
      <c r="K501" s="257">
        <v>1273050</v>
      </c>
      <c r="L501" s="257">
        <f>SUM(L503)</f>
        <v>0</v>
      </c>
      <c r="M501" s="292">
        <f t="shared" si="110"/>
        <v>81.61699999999999</v>
      </c>
    </row>
    <row r="502" spans="1:13" ht="12.75">
      <c r="A502" s="166" t="s">
        <v>83</v>
      </c>
      <c r="B502" s="187"/>
      <c r="C502" s="168" t="s">
        <v>83</v>
      </c>
      <c r="D502" s="206" t="s">
        <v>82</v>
      </c>
      <c r="E502" s="129"/>
      <c r="F502" s="91"/>
      <c r="G502" s="91"/>
      <c r="H502" s="91"/>
      <c r="I502" s="91"/>
      <c r="J502" s="91"/>
      <c r="K502" s="91"/>
      <c r="L502" s="91"/>
      <c r="M502" s="145"/>
    </row>
    <row r="503" spans="1:13" ht="12.75">
      <c r="A503" s="169" t="s">
        <v>169</v>
      </c>
      <c r="B503" s="183"/>
      <c r="C503" s="170"/>
      <c r="D503" s="207" t="s">
        <v>290</v>
      </c>
      <c r="E503" s="185" t="s">
        <v>291</v>
      </c>
      <c r="F503" s="171">
        <f aca="true" t="shared" si="112" ref="F503:I506">SUM(F504)</f>
        <v>100000</v>
      </c>
      <c r="G503" s="171">
        <f t="shared" si="112"/>
        <v>100000</v>
      </c>
      <c r="H503" s="171">
        <f t="shared" si="112"/>
        <v>81617</v>
      </c>
      <c r="I503" s="171">
        <f t="shared" si="112"/>
        <v>0</v>
      </c>
      <c r="J503" s="171" t="e">
        <f>+J504+#REF!+#REF!</f>
        <v>#REF!</v>
      </c>
      <c r="K503" s="171" t="e">
        <f>+K504+#REF!+#REF!</f>
        <v>#REF!</v>
      </c>
      <c r="L503" s="171">
        <f>SUM(L504)</f>
        <v>0</v>
      </c>
      <c r="M503" s="278">
        <f aca="true" t="shared" si="113" ref="M503:M510">+H503/G503*100</f>
        <v>81.61699999999999</v>
      </c>
    </row>
    <row r="504" spans="1:13" ht="12.75">
      <c r="A504" s="172" t="s">
        <v>170</v>
      </c>
      <c r="B504" s="349" t="s">
        <v>520</v>
      </c>
      <c r="C504" s="201" t="s">
        <v>86</v>
      </c>
      <c r="D504" s="202" t="s">
        <v>249</v>
      </c>
      <c r="E504" s="174" t="s">
        <v>292</v>
      </c>
      <c r="F504" s="175">
        <f>SUM(F506)</f>
        <v>100000</v>
      </c>
      <c r="G504" s="175">
        <f>SUM(G506)</f>
        <v>100000</v>
      </c>
      <c r="H504" s="175">
        <f>SUM(H506)</f>
        <v>81617</v>
      </c>
      <c r="I504" s="175">
        <f>SUM(I506)</f>
        <v>0</v>
      </c>
      <c r="J504" s="175">
        <v>829500</v>
      </c>
      <c r="K504" s="175">
        <v>854550</v>
      </c>
      <c r="L504" s="175">
        <f>SUM(L506)</f>
        <v>0</v>
      </c>
      <c r="M504" s="198">
        <f t="shared" si="113"/>
        <v>81.61699999999999</v>
      </c>
    </row>
    <row r="505" spans="1:13" s="443" customFormat="1" ht="12.75">
      <c r="A505" s="429"/>
      <c r="B505" s="430">
        <v>11</v>
      </c>
      <c r="C505" s="435"/>
      <c r="D505" s="431"/>
      <c r="E505" s="431" t="s">
        <v>622</v>
      </c>
      <c r="F505" s="433">
        <v>100000</v>
      </c>
      <c r="G505" s="433">
        <v>100000</v>
      </c>
      <c r="H505" s="433">
        <v>81616.83</v>
      </c>
      <c r="I505" s="433"/>
      <c r="J505" s="433"/>
      <c r="K505" s="433"/>
      <c r="L505" s="433"/>
      <c r="M505" s="434"/>
    </row>
    <row r="506" spans="1:13" s="2" customFormat="1" ht="12.75">
      <c r="A506" s="176"/>
      <c r="B506" s="130"/>
      <c r="C506" s="176" t="s">
        <v>86</v>
      </c>
      <c r="D506" s="114">
        <v>3</v>
      </c>
      <c r="E506" s="115" t="s">
        <v>3</v>
      </c>
      <c r="F506" s="95">
        <f t="shared" si="112"/>
        <v>100000</v>
      </c>
      <c r="G506" s="95">
        <f t="shared" si="112"/>
        <v>100000</v>
      </c>
      <c r="H506" s="95">
        <f t="shared" si="112"/>
        <v>81617</v>
      </c>
      <c r="I506" s="95">
        <f t="shared" si="112"/>
        <v>0</v>
      </c>
      <c r="J506" s="93">
        <v>829500</v>
      </c>
      <c r="K506" s="93">
        <v>854550</v>
      </c>
      <c r="L506" s="95">
        <f>SUM(L507)</f>
        <v>0</v>
      </c>
      <c r="M506" s="93">
        <f t="shared" si="113"/>
        <v>81.61699999999999</v>
      </c>
    </row>
    <row r="507" spans="1:13" s="2" customFormat="1" ht="12.75">
      <c r="A507" s="176"/>
      <c r="B507" s="130"/>
      <c r="C507" s="176" t="s">
        <v>86</v>
      </c>
      <c r="D507" s="114">
        <v>38</v>
      </c>
      <c r="E507" s="115" t="s">
        <v>5</v>
      </c>
      <c r="F507" s="95">
        <f aca="true" t="shared" si="114" ref="F507:I508">SUM(F508)</f>
        <v>100000</v>
      </c>
      <c r="G507" s="95">
        <f t="shared" si="114"/>
        <v>100000</v>
      </c>
      <c r="H507" s="95">
        <f t="shared" si="114"/>
        <v>81617</v>
      </c>
      <c r="I507" s="95">
        <f t="shared" si="114"/>
        <v>0</v>
      </c>
      <c r="J507" s="93">
        <v>800000</v>
      </c>
      <c r="K507" s="93">
        <v>738000</v>
      </c>
      <c r="L507" s="95">
        <f>SUM(L508)</f>
        <v>0</v>
      </c>
      <c r="M507" s="93">
        <f t="shared" si="113"/>
        <v>81.61699999999999</v>
      </c>
    </row>
    <row r="508" spans="1:13" s="2" customFormat="1" ht="12.75">
      <c r="A508" s="176"/>
      <c r="B508" s="354"/>
      <c r="C508" s="176" t="s">
        <v>86</v>
      </c>
      <c r="D508" s="114">
        <v>381</v>
      </c>
      <c r="E508" s="115" t="s">
        <v>53</v>
      </c>
      <c r="F508" s="95">
        <f t="shared" si="114"/>
        <v>100000</v>
      </c>
      <c r="G508" s="95">
        <f t="shared" si="114"/>
        <v>100000</v>
      </c>
      <c r="H508" s="95">
        <f t="shared" si="114"/>
        <v>81617</v>
      </c>
      <c r="I508" s="95">
        <f t="shared" si="114"/>
        <v>0</v>
      </c>
      <c r="J508" s="94" t="e">
        <f>SUM(#REF!)</f>
        <v>#REF!</v>
      </c>
      <c r="K508" s="94" t="e">
        <f>SUM(#REF!)</f>
        <v>#REF!</v>
      </c>
      <c r="L508" s="95">
        <f>SUM(L509)</f>
        <v>0</v>
      </c>
      <c r="M508" s="93">
        <f t="shared" si="113"/>
        <v>81.61699999999999</v>
      </c>
    </row>
    <row r="509" spans="1:13" s="4" customFormat="1" ht="12.75">
      <c r="A509" s="178"/>
      <c r="B509" s="130"/>
      <c r="C509" s="178" t="s">
        <v>86</v>
      </c>
      <c r="D509" s="130">
        <v>3811</v>
      </c>
      <c r="E509" s="131" t="s">
        <v>331</v>
      </c>
      <c r="F509" s="96">
        <v>100000</v>
      </c>
      <c r="G509" s="96">
        <v>100000</v>
      </c>
      <c r="H509" s="96">
        <v>81617</v>
      </c>
      <c r="I509" s="96"/>
      <c r="J509" s="98"/>
      <c r="K509" s="98"/>
      <c r="L509" s="96"/>
      <c r="M509" s="93">
        <f t="shared" si="113"/>
        <v>81.61699999999999</v>
      </c>
    </row>
    <row r="510" spans="1:13" ht="24" customHeight="1">
      <c r="A510" s="254" t="s">
        <v>189</v>
      </c>
      <c r="B510" s="187"/>
      <c r="C510" s="168"/>
      <c r="D510" s="136" t="s">
        <v>296</v>
      </c>
      <c r="E510" s="136" t="s">
        <v>297</v>
      </c>
      <c r="F510" s="257">
        <f>SUM(F512,F536)</f>
        <v>449500</v>
      </c>
      <c r="G510" s="257">
        <f>SUM(G512,G536)</f>
        <v>449500</v>
      </c>
      <c r="H510" s="257">
        <f>SUM(H512,H536)</f>
        <v>68691</v>
      </c>
      <c r="I510" s="257">
        <f>SUM(I512,I536)</f>
        <v>0</v>
      </c>
      <c r="J510" s="257" t="e">
        <f>+J512+J536</f>
        <v>#REF!</v>
      </c>
      <c r="K510" s="257" t="e">
        <f>+K512+K536</f>
        <v>#REF!</v>
      </c>
      <c r="L510" s="257">
        <f>SUM(L512,L536)</f>
        <v>0</v>
      </c>
      <c r="M510" s="292">
        <f t="shared" si="113"/>
        <v>15.281646273637376</v>
      </c>
    </row>
    <row r="511" spans="1:13" ht="12.75">
      <c r="A511" s="166" t="s">
        <v>87</v>
      </c>
      <c r="B511" s="187"/>
      <c r="C511" s="168" t="s">
        <v>87</v>
      </c>
      <c r="D511" s="129" t="s">
        <v>298</v>
      </c>
      <c r="E511" s="129"/>
      <c r="F511" s="91"/>
      <c r="G511" s="91"/>
      <c r="H511" s="91"/>
      <c r="I511" s="91"/>
      <c r="J511" s="91"/>
      <c r="K511" s="91"/>
      <c r="L511" s="91"/>
      <c r="M511" s="145"/>
    </row>
    <row r="512" spans="1:13" ht="12.75">
      <c r="A512" s="169" t="s">
        <v>171</v>
      </c>
      <c r="B512" s="183"/>
      <c r="C512" s="170"/>
      <c r="D512" s="185" t="s">
        <v>299</v>
      </c>
      <c r="E512" s="185" t="s">
        <v>300</v>
      </c>
      <c r="F512" s="171">
        <f>SUM(F513,F524)</f>
        <v>413500</v>
      </c>
      <c r="G512" s="171">
        <f>SUM(G513,G524)</f>
        <v>413500</v>
      </c>
      <c r="H512" s="171">
        <f>SUM(H513)</f>
        <v>63016</v>
      </c>
      <c r="I512" s="171">
        <f>SUM(I513)</f>
        <v>0</v>
      </c>
      <c r="J512" s="171" t="e">
        <f>+#REF!+J513+#REF!+#REF!</f>
        <v>#REF!</v>
      </c>
      <c r="K512" s="171" t="e">
        <f>+#REF!+K513+#REF!+#REF!</f>
        <v>#REF!</v>
      </c>
      <c r="L512" s="171">
        <f>SUM(L513)</f>
        <v>0</v>
      </c>
      <c r="M512" s="278">
        <f>+H512/G512*100</f>
        <v>15.239661426844014</v>
      </c>
    </row>
    <row r="513" spans="1:13" ht="12.75">
      <c r="A513" s="172" t="s">
        <v>172</v>
      </c>
      <c r="B513" s="349" t="s">
        <v>521</v>
      </c>
      <c r="C513" s="201" t="s">
        <v>88</v>
      </c>
      <c r="D513" s="174" t="s">
        <v>249</v>
      </c>
      <c r="E513" s="174" t="s">
        <v>301</v>
      </c>
      <c r="F513" s="175">
        <f>SUM(F516)</f>
        <v>249000</v>
      </c>
      <c r="G513" s="175">
        <f>SUM(G516)</f>
        <v>249000</v>
      </c>
      <c r="H513" s="175">
        <f>SUM(H516)</f>
        <v>63016</v>
      </c>
      <c r="I513" s="175">
        <f>SUM(I516)</f>
        <v>0</v>
      </c>
      <c r="J513" s="175">
        <v>350000</v>
      </c>
      <c r="K513" s="175">
        <v>270000</v>
      </c>
      <c r="L513" s="175">
        <f>SUM(L516)</f>
        <v>0</v>
      </c>
      <c r="M513" s="198">
        <f>+H513/G513*100</f>
        <v>25.307630522088353</v>
      </c>
    </row>
    <row r="514" spans="1:13" ht="12.75">
      <c r="A514" s="429"/>
      <c r="B514" s="430">
        <v>11</v>
      </c>
      <c r="C514" s="435"/>
      <c r="D514" s="431"/>
      <c r="E514" s="431" t="s">
        <v>622</v>
      </c>
      <c r="F514" s="433">
        <v>199000</v>
      </c>
      <c r="G514" s="433">
        <v>199000</v>
      </c>
      <c r="H514" s="433">
        <v>63015.95</v>
      </c>
      <c r="I514" s="433"/>
      <c r="J514" s="433"/>
      <c r="K514" s="433"/>
      <c r="L514" s="433"/>
      <c r="M514" s="434"/>
    </row>
    <row r="515" spans="1:13" ht="12.75">
      <c r="A515" s="429"/>
      <c r="B515" s="430">
        <v>524</v>
      </c>
      <c r="C515" s="435"/>
      <c r="D515" s="431" t="s">
        <v>537</v>
      </c>
      <c r="E515" s="431" t="s">
        <v>641</v>
      </c>
      <c r="F515" s="433">
        <v>50000</v>
      </c>
      <c r="G515" s="433">
        <v>50000</v>
      </c>
      <c r="H515" s="433">
        <v>0</v>
      </c>
      <c r="I515" s="433"/>
      <c r="J515" s="433"/>
      <c r="K515" s="433"/>
      <c r="L515" s="433"/>
      <c r="M515" s="434"/>
    </row>
    <row r="516" spans="1:13" s="2" customFormat="1" ht="12.75">
      <c r="A516" s="176"/>
      <c r="B516" s="354"/>
      <c r="C516" s="176" t="s">
        <v>88</v>
      </c>
      <c r="D516" s="114">
        <v>3</v>
      </c>
      <c r="E516" s="115" t="s">
        <v>3</v>
      </c>
      <c r="F516" s="95">
        <f>SUM(F517,F521)</f>
        <v>249000</v>
      </c>
      <c r="G516" s="95">
        <f>SUM(G517,G521)</f>
        <v>249000</v>
      </c>
      <c r="H516" s="95">
        <f>SUM(H517,H521)</f>
        <v>63016</v>
      </c>
      <c r="I516" s="95">
        <f>SUM(I517,I521)</f>
        <v>0</v>
      </c>
      <c r="J516" s="93">
        <v>350000</v>
      </c>
      <c r="K516" s="93">
        <v>270000</v>
      </c>
      <c r="L516" s="95">
        <f>SUM(L517,L521)</f>
        <v>0</v>
      </c>
      <c r="M516" s="93">
        <f>+H516/G516*100</f>
        <v>25.307630522088353</v>
      </c>
    </row>
    <row r="517" spans="1:13" s="2" customFormat="1" ht="22.5">
      <c r="A517" s="176"/>
      <c r="B517" s="354"/>
      <c r="C517" s="229" t="s">
        <v>88</v>
      </c>
      <c r="D517" s="230">
        <v>37</v>
      </c>
      <c r="E517" s="115" t="s">
        <v>10</v>
      </c>
      <c r="F517" s="302">
        <f aca="true" t="shared" si="115" ref="F517:I518">SUM(F518)</f>
        <v>244000</v>
      </c>
      <c r="G517" s="302">
        <f t="shared" si="115"/>
        <v>244000</v>
      </c>
      <c r="H517" s="302">
        <f t="shared" si="115"/>
        <v>62021</v>
      </c>
      <c r="I517" s="302">
        <f t="shared" si="115"/>
        <v>0</v>
      </c>
      <c r="J517" s="293">
        <v>350000</v>
      </c>
      <c r="K517" s="293">
        <v>270000</v>
      </c>
      <c r="L517" s="302">
        <f>SUM(L518)</f>
        <v>0</v>
      </c>
      <c r="M517" s="93">
        <f aca="true" t="shared" si="116" ref="M517:M523">+H517/G517*100</f>
        <v>25.41844262295082</v>
      </c>
    </row>
    <row r="518" spans="1:13" s="2" customFormat="1" ht="22.5">
      <c r="A518" s="176"/>
      <c r="B518" s="354"/>
      <c r="C518" s="229" t="s">
        <v>88</v>
      </c>
      <c r="D518" s="230">
        <v>372</v>
      </c>
      <c r="E518" s="115" t="s">
        <v>57</v>
      </c>
      <c r="F518" s="302">
        <f t="shared" si="115"/>
        <v>244000</v>
      </c>
      <c r="G518" s="302">
        <f t="shared" si="115"/>
        <v>244000</v>
      </c>
      <c r="H518" s="302">
        <f>SUM(H519,H520)</f>
        <v>62021</v>
      </c>
      <c r="I518" s="302">
        <f t="shared" si="115"/>
        <v>0</v>
      </c>
      <c r="J518" s="290" t="e">
        <f>SUM(#REF!)</f>
        <v>#REF!</v>
      </c>
      <c r="K518" s="290" t="e">
        <f>SUM(#REF!)</f>
        <v>#REF!</v>
      </c>
      <c r="L518" s="302">
        <f>SUM(L519)</f>
        <v>0</v>
      </c>
      <c r="M518" s="93">
        <f t="shared" si="116"/>
        <v>25.41844262295082</v>
      </c>
    </row>
    <row r="519" spans="1:13" s="4" customFormat="1" ht="12.75">
      <c r="A519" s="178"/>
      <c r="B519" s="130"/>
      <c r="C519" s="251" t="s">
        <v>88</v>
      </c>
      <c r="D519" s="252">
        <v>3721</v>
      </c>
      <c r="E519" s="131" t="s">
        <v>385</v>
      </c>
      <c r="F519" s="253">
        <v>244000</v>
      </c>
      <c r="G519" s="253">
        <v>244000</v>
      </c>
      <c r="H519" s="253">
        <v>60472</v>
      </c>
      <c r="I519" s="253"/>
      <c r="J519" s="291"/>
      <c r="K519" s="291"/>
      <c r="L519" s="253"/>
      <c r="M519" s="93">
        <f t="shared" si="116"/>
        <v>24.78360655737705</v>
      </c>
    </row>
    <row r="520" spans="1:13" s="4" customFormat="1" ht="12.75">
      <c r="A520" s="178"/>
      <c r="B520" s="130"/>
      <c r="C520" s="251"/>
      <c r="D520" s="252">
        <v>3722</v>
      </c>
      <c r="E520" s="131" t="s">
        <v>621</v>
      </c>
      <c r="F520" s="253"/>
      <c r="G520" s="253"/>
      <c r="H520" s="253">
        <v>1549</v>
      </c>
      <c r="I520" s="253"/>
      <c r="J520" s="291"/>
      <c r="K520" s="291"/>
      <c r="L520" s="253"/>
      <c r="M520" s="93"/>
    </row>
    <row r="521" spans="1:13" s="3" customFormat="1" ht="12.75">
      <c r="A521" s="176"/>
      <c r="B521" s="354"/>
      <c r="C521" s="176" t="s">
        <v>88</v>
      </c>
      <c r="D521" s="114">
        <v>38</v>
      </c>
      <c r="E521" s="115" t="s">
        <v>5</v>
      </c>
      <c r="F521" s="95">
        <f aca="true" t="shared" si="117" ref="F521:I522">SUM(F522)</f>
        <v>5000</v>
      </c>
      <c r="G521" s="95">
        <f t="shared" si="117"/>
        <v>5000</v>
      </c>
      <c r="H521" s="95">
        <f t="shared" si="117"/>
        <v>995</v>
      </c>
      <c r="I521" s="95">
        <f t="shared" si="117"/>
        <v>0</v>
      </c>
      <c r="J521" s="97"/>
      <c r="K521" s="97"/>
      <c r="L521" s="95">
        <f>SUM(L522)</f>
        <v>0</v>
      </c>
      <c r="M521" s="93">
        <f t="shared" si="116"/>
        <v>19.900000000000002</v>
      </c>
    </row>
    <row r="522" spans="1:13" s="3" customFormat="1" ht="12.75">
      <c r="A522" s="176"/>
      <c r="B522" s="354"/>
      <c r="C522" s="176" t="s">
        <v>88</v>
      </c>
      <c r="D522" s="114">
        <v>381</v>
      </c>
      <c r="E522" s="115" t="s">
        <v>53</v>
      </c>
      <c r="F522" s="95">
        <f t="shared" si="117"/>
        <v>5000</v>
      </c>
      <c r="G522" s="95">
        <f t="shared" si="117"/>
        <v>5000</v>
      </c>
      <c r="H522" s="95">
        <f t="shared" si="117"/>
        <v>995</v>
      </c>
      <c r="I522" s="95">
        <f t="shared" si="117"/>
        <v>0</v>
      </c>
      <c r="J522" s="94" t="e">
        <f>SUM(#REF!)</f>
        <v>#REF!</v>
      </c>
      <c r="K522" s="94" t="e">
        <f>SUM(#REF!)</f>
        <v>#REF!</v>
      </c>
      <c r="L522" s="95">
        <f>SUM(L523)</f>
        <v>0</v>
      </c>
      <c r="M522" s="93">
        <f t="shared" si="116"/>
        <v>19.900000000000002</v>
      </c>
    </row>
    <row r="523" spans="1:13" s="4" customFormat="1" ht="12.75">
      <c r="A523" s="178"/>
      <c r="B523" s="130"/>
      <c r="C523" s="178" t="s">
        <v>88</v>
      </c>
      <c r="D523" s="130">
        <v>3811</v>
      </c>
      <c r="E523" s="131" t="s">
        <v>331</v>
      </c>
      <c r="F523" s="96">
        <v>5000</v>
      </c>
      <c r="G523" s="96">
        <v>5000</v>
      </c>
      <c r="H523" s="96">
        <v>995</v>
      </c>
      <c r="I523" s="96"/>
      <c r="J523" s="98"/>
      <c r="K523" s="98"/>
      <c r="L523" s="96"/>
      <c r="M523" s="93">
        <f t="shared" si="116"/>
        <v>19.900000000000002</v>
      </c>
    </row>
    <row r="524" spans="1:13" s="418" customFormat="1" ht="12.75">
      <c r="A524" s="421" t="s">
        <v>603</v>
      </c>
      <c r="B524" s="422" t="s">
        <v>605</v>
      </c>
      <c r="C524" s="421" t="s">
        <v>88</v>
      </c>
      <c r="D524" s="422" t="s">
        <v>249</v>
      </c>
      <c r="E524" s="423" t="s">
        <v>604</v>
      </c>
      <c r="F524" s="420">
        <f>SUM(F526)</f>
        <v>164500</v>
      </c>
      <c r="G524" s="420">
        <f>SUM(G526)</f>
        <v>164500</v>
      </c>
      <c r="H524" s="420"/>
      <c r="I524" s="420"/>
      <c r="J524" s="419"/>
      <c r="K524" s="419"/>
      <c r="L524" s="419"/>
      <c r="M524" s="420"/>
    </row>
    <row r="525" spans="1:13" s="464" customFormat="1" ht="12.75">
      <c r="A525" s="445"/>
      <c r="B525" s="444">
        <v>528</v>
      </c>
      <c r="C525" s="445"/>
      <c r="D525" s="444"/>
      <c r="E525" s="446" t="s">
        <v>625</v>
      </c>
      <c r="F525" s="434">
        <v>164500</v>
      </c>
      <c r="G525" s="434">
        <v>164500</v>
      </c>
      <c r="H525" s="434"/>
      <c r="I525" s="434"/>
      <c r="J525" s="434"/>
      <c r="K525" s="434"/>
      <c r="L525" s="434"/>
      <c r="M525" s="434"/>
    </row>
    <row r="526" spans="1:13" s="4" customFormat="1" ht="12.75">
      <c r="A526" s="178"/>
      <c r="B526" s="130"/>
      <c r="C526" s="176" t="s">
        <v>88</v>
      </c>
      <c r="D526" s="114">
        <v>3</v>
      </c>
      <c r="E526" s="115" t="s">
        <v>3</v>
      </c>
      <c r="F526" s="95">
        <f aca="true" t="shared" si="118" ref="F526:L526">SUM(F527,F533)</f>
        <v>164500</v>
      </c>
      <c r="G526" s="95">
        <f t="shared" si="118"/>
        <v>164500</v>
      </c>
      <c r="H526" s="95">
        <f t="shared" si="118"/>
        <v>0</v>
      </c>
      <c r="I526" s="95">
        <f t="shared" si="118"/>
        <v>0</v>
      </c>
      <c r="J526" s="95">
        <f t="shared" si="118"/>
        <v>0</v>
      </c>
      <c r="K526" s="95">
        <f t="shared" si="118"/>
        <v>0</v>
      </c>
      <c r="L526" s="95">
        <f t="shared" si="118"/>
        <v>0</v>
      </c>
      <c r="M526" s="93"/>
    </row>
    <row r="527" spans="1:13" s="4" customFormat="1" ht="12.75">
      <c r="A527" s="178"/>
      <c r="B527" s="130"/>
      <c r="C527" s="176" t="s">
        <v>88</v>
      </c>
      <c r="D527" s="114">
        <v>31</v>
      </c>
      <c r="E527" s="115" t="s">
        <v>6</v>
      </c>
      <c r="F527" s="95">
        <f aca="true" t="shared" si="119" ref="F527:L527">SUM(F528,F530)</f>
        <v>156500</v>
      </c>
      <c r="G527" s="95">
        <f t="shared" si="119"/>
        <v>156500</v>
      </c>
      <c r="H527" s="95">
        <f t="shared" si="119"/>
        <v>0</v>
      </c>
      <c r="I527" s="95">
        <f t="shared" si="119"/>
        <v>0</v>
      </c>
      <c r="J527" s="95">
        <f t="shared" si="119"/>
        <v>0</v>
      </c>
      <c r="K527" s="95">
        <f t="shared" si="119"/>
        <v>0</v>
      </c>
      <c r="L527" s="95">
        <f t="shared" si="119"/>
        <v>0</v>
      </c>
      <c r="M527" s="93"/>
    </row>
    <row r="528" spans="1:13" s="4" customFormat="1" ht="12.75">
      <c r="A528" s="178"/>
      <c r="B528" s="130"/>
      <c r="C528" s="176" t="s">
        <v>88</v>
      </c>
      <c r="D528" s="114">
        <v>311</v>
      </c>
      <c r="E528" s="115" t="s">
        <v>237</v>
      </c>
      <c r="F528" s="95">
        <f aca="true" t="shared" si="120" ref="F528:L528">SUM(F529)</f>
        <v>132500</v>
      </c>
      <c r="G528" s="95">
        <f t="shared" si="120"/>
        <v>132500</v>
      </c>
      <c r="H528" s="95">
        <f t="shared" si="120"/>
        <v>0</v>
      </c>
      <c r="I528" s="95">
        <f t="shared" si="120"/>
        <v>0</v>
      </c>
      <c r="J528" s="95">
        <f t="shared" si="120"/>
        <v>0</v>
      </c>
      <c r="K528" s="95">
        <f t="shared" si="120"/>
        <v>0</v>
      </c>
      <c r="L528" s="95">
        <f t="shared" si="120"/>
        <v>0</v>
      </c>
      <c r="M528" s="93"/>
    </row>
    <row r="529" spans="1:13" s="4" customFormat="1" ht="12.75">
      <c r="A529" s="178"/>
      <c r="B529" s="130"/>
      <c r="C529" s="178" t="s">
        <v>88</v>
      </c>
      <c r="D529" s="130">
        <v>3111</v>
      </c>
      <c r="E529" s="131" t="s">
        <v>320</v>
      </c>
      <c r="F529" s="96">
        <v>132500</v>
      </c>
      <c r="G529" s="96">
        <v>132500</v>
      </c>
      <c r="H529" s="96"/>
      <c r="I529" s="96"/>
      <c r="J529" s="98"/>
      <c r="K529" s="98"/>
      <c r="L529" s="96"/>
      <c r="M529" s="93"/>
    </row>
    <row r="530" spans="1:13" s="4" customFormat="1" ht="12.75">
      <c r="A530" s="178"/>
      <c r="B530" s="130"/>
      <c r="C530" s="176" t="s">
        <v>88</v>
      </c>
      <c r="D530" s="114">
        <v>313</v>
      </c>
      <c r="E530" s="115" t="s">
        <v>606</v>
      </c>
      <c r="F530" s="95">
        <f aca="true" t="shared" si="121" ref="F530:L530">SUM(F531,F532)</f>
        <v>24000</v>
      </c>
      <c r="G530" s="95">
        <f t="shared" si="121"/>
        <v>24000</v>
      </c>
      <c r="H530" s="95">
        <f t="shared" si="121"/>
        <v>0</v>
      </c>
      <c r="I530" s="95">
        <f t="shared" si="121"/>
        <v>0</v>
      </c>
      <c r="J530" s="95">
        <f t="shared" si="121"/>
        <v>0</v>
      </c>
      <c r="K530" s="95">
        <f t="shared" si="121"/>
        <v>0</v>
      </c>
      <c r="L530" s="95">
        <f t="shared" si="121"/>
        <v>0</v>
      </c>
      <c r="M530" s="93"/>
    </row>
    <row r="531" spans="1:13" s="4" customFormat="1" ht="12.75">
      <c r="A531" s="178"/>
      <c r="B531" s="130"/>
      <c r="C531" s="178" t="s">
        <v>88</v>
      </c>
      <c r="D531" s="130">
        <v>3132</v>
      </c>
      <c r="E531" s="131" t="s">
        <v>321</v>
      </c>
      <c r="F531" s="96">
        <v>21000</v>
      </c>
      <c r="G531" s="96">
        <v>21000</v>
      </c>
      <c r="H531" s="96"/>
      <c r="I531" s="96"/>
      <c r="J531" s="98"/>
      <c r="K531" s="98"/>
      <c r="L531" s="96"/>
      <c r="M531" s="93"/>
    </row>
    <row r="532" spans="1:13" s="4" customFormat="1" ht="12.75">
      <c r="A532" s="178"/>
      <c r="B532" s="130"/>
      <c r="C532" s="178" t="s">
        <v>88</v>
      </c>
      <c r="D532" s="130">
        <v>3133</v>
      </c>
      <c r="E532" s="131" t="s">
        <v>322</v>
      </c>
      <c r="F532" s="96">
        <v>3000</v>
      </c>
      <c r="G532" s="96">
        <v>3000</v>
      </c>
      <c r="H532" s="96"/>
      <c r="I532" s="96"/>
      <c r="J532" s="98"/>
      <c r="K532" s="98"/>
      <c r="L532" s="96"/>
      <c r="M532" s="93"/>
    </row>
    <row r="533" spans="1:13" s="4" customFormat="1" ht="12.75">
      <c r="A533" s="178"/>
      <c r="B533" s="130"/>
      <c r="C533" s="176" t="s">
        <v>88</v>
      </c>
      <c r="D533" s="114">
        <v>32</v>
      </c>
      <c r="E533" s="115" t="s">
        <v>4</v>
      </c>
      <c r="F533" s="95">
        <f>SUM(F534)</f>
        <v>8000</v>
      </c>
      <c r="G533" s="95">
        <f aca="true" t="shared" si="122" ref="G533:L534">SUM(G534)</f>
        <v>8000</v>
      </c>
      <c r="H533" s="95">
        <f t="shared" si="122"/>
        <v>0</v>
      </c>
      <c r="I533" s="95">
        <f t="shared" si="122"/>
        <v>0</v>
      </c>
      <c r="J533" s="95">
        <f t="shared" si="122"/>
        <v>0</v>
      </c>
      <c r="K533" s="95">
        <f t="shared" si="122"/>
        <v>0</v>
      </c>
      <c r="L533" s="95">
        <f t="shared" si="122"/>
        <v>0</v>
      </c>
      <c r="M533" s="93"/>
    </row>
    <row r="534" spans="1:13" s="4" customFormat="1" ht="12.75">
      <c r="A534" s="178"/>
      <c r="B534" s="130"/>
      <c r="C534" s="176" t="s">
        <v>88</v>
      </c>
      <c r="D534" s="114">
        <v>321</v>
      </c>
      <c r="E534" s="115" t="s">
        <v>607</v>
      </c>
      <c r="F534" s="95">
        <f>SUM(F535)</f>
        <v>8000</v>
      </c>
      <c r="G534" s="95">
        <f t="shared" si="122"/>
        <v>8000</v>
      </c>
      <c r="H534" s="95">
        <f t="shared" si="122"/>
        <v>0</v>
      </c>
      <c r="I534" s="95">
        <f t="shared" si="122"/>
        <v>0</v>
      </c>
      <c r="J534" s="95">
        <f t="shared" si="122"/>
        <v>0</v>
      </c>
      <c r="K534" s="95">
        <f t="shared" si="122"/>
        <v>0</v>
      </c>
      <c r="L534" s="95">
        <f t="shared" si="122"/>
        <v>0</v>
      </c>
      <c r="M534" s="93"/>
    </row>
    <row r="535" spans="1:13" s="4" customFormat="1" ht="12.75">
      <c r="A535" s="178"/>
      <c r="B535" s="130"/>
      <c r="C535" s="178" t="s">
        <v>88</v>
      </c>
      <c r="D535" s="130">
        <v>3212</v>
      </c>
      <c r="E535" s="131" t="s">
        <v>608</v>
      </c>
      <c r="F535" s="96">
        <v>8000</v>
      </c>
      <c r="G535" s="96">
        <v>8000</v>
      </c>
      <c r="H535" s="96"/>
      <c r="I535" s="96"/>
      <c r="J535" s="98"/>
      <c r="K535" s="98"/>
      <c r="L535" s="96"/>
      <c r="M535" s="93"/>
    </row>
    <row r="536" spans="1:13" s="3" customFormat="1" ht="12.75">
      <c r="A536" s="264" t="s">
        <v>173</v>
      </c>
      <c r="B536" s="265"/>
      <c r="C536" s="266"/>
      <c r="D536" s="207" t="s">
        <v>302</v>
      </c>
      <c r="E536" s="185" t="s">
        <v>303</v>
      </c>
      <c r="F536" s="171">
        <f>SUM(F537,F543,F549,)</f>
        <v>36000</v>
      </c>
      <c r="G536" s="171">
        <f>SUM(G537,G543,G549,)</f>
        <v>36000</v>
      </c>
      <c r="H536" s="171">
        <f>SUM(H537,H543,H549,)</f>
        <v>5675</v>
      </c>
      <c r="I536" s="171">
        <f>SUM(I537,I543,I549,)</f>
        <v>0</v>
      </c>
      <c r="J536" s="171" t="e">
        <f>+J537+J543+#REF!+J549</f>
        <v>#REF!</v>
      </c>
      <c r="K536" s="171" t="e">
        <f>+K537+K543+#REF!+K549</f>
        <v>#REF!</v>
      </c>
      <c r="L536" s="171">
        <f>SUM(L537,L543,L549,)</f>
        <v>0</v>
      </c>
      <c r="M536" s="278">
        <f aca="true" t="shared" si="123" ref="M536:M555">+H536/G536*100</f>
        <v>15.76388888888889</v>
      </c>
    </row>
    <row r="537" spans="1:13" s="3" customFormat="1" ht="22.5">
      <c r="A537" s="217" t="s">
        <v>176</v>
      </c>
      <c r="B537" s="352" t="s">
        <v>522</v>
      </c>
      <c r="C537" s="232" t="s">
        <v>89</v>
      </c>
      <c r="D537" s="227" t="s">
        <v>249</v>
      </c>
      <c r="E537" s="197" t="s">
        <v>43</v>
      </c>
      <c r="F537" s="228">
        <f>SUM(F539)</f>
        <v>10000</v>
      </c>
      <c r="G537" s="228">
        <f>SUM(G539)</f>
        <v>10000</v>
      </c>
      <c r="H537" s="228">
        <f>SUM(H539)</f>
        <v>1500</v>
      </c>
      <c r="I537" s="228">
        <f>SUM(I539)</f>
        <v>0</v>
      </c>
      <c r="J537" s="228">
        <v>66000</v>
      </c>
      <c r="K537" s="228">
        <v>50400</v>
      </c>
      <c r="L537" s="228">
        <f>SUM(L539)</f>
        <v>0</v>
      </c>
      <c r="M537" s="219">
        <f t="shared" si="123"/>
        <v>15</v>
      </c>
    </row>
    <row r="538" spans="1:13" s="447" customFormat="1" ht="12.75">
      <c r="A538" s="449"/>
      <c r="B538" s="450">
        <v>11</v>
      </c>
      <c r="C538" s="461"/>
      <c r="D538" s="455"/>
      <c r="E538" s="446" t="s">
        <v>622</v>
      </c>
      <c r="F538" s="456">
        <v>10000</v>
      </c>
      <c r="G538" s="456">
        <v>10000</v>
      </c>
      <c r="H538" s="456">
        <v>1500</v>
      </c>
      <c r="I538" s="456"/>
      <c r="J538" s="456"/>
      <c r="K538" s="456"/>
      <c r="L538" s="456"/>
      <c r="M538" s="451"/>
    </row>
    <row r="539" spans="1:13" s="3" customFormat="1" ht="12.75">
      <c r="A539" s="176"/>
      <c r="B539" s="130"/>
      <c r="C539" s="176" t="s">
        <v>89</v>
      </c>
      <c r="D539" s="114">
        <v>3</v>
      </c>
      <c r="E539" s="115" t="s">
        <v>3</v>
      </c>
      <c r="F539" s="95">
        <f>SUM(F540)</f>
        <v>10000</v>
      </c>
      <c r="G539" s="95">
        <f>SUM(G540)</f>
        <v>10000</v>
      </c>
      <c r="H539" s="95">
        <f>SUM(H540)</f>
        <v>1500</v>
      </c>
      <c r="I539" s="95">
        <f>SUM(I540)</f>
        <v>0</v>
      </c>
      <c r="J539" s="93">
        <v>66000</v>
      </c>
      <c r="K539" s="93">
        <v>50400</v>
      </c>
      <c r="L539" s="95">
        <f>SUM(L540)</f>
        <v>0</v>
      </c>
      <c r="M539" s="93">
        <f t="shared" si="123"/>
        <v>15</v>
      </c>
    </row>
    <row r="540" spans="1:13" s="3" customFormat="1" ht="12.75">
      <c r="A540" s="176"/>
      <c r="B540" s="130"/>
      <c r="C540" s="176" t="s">
        <v>89</v>
      </c>
      <c r="D540" s="114">
        <v>38</v>
      </c>
      <c r="E540" s="115" t="s">
        <v>5</v>
      </c>
      <c r="F540" s="95">
        <f aca="true" t="shared" si="124" ref="F540:I541">SUM(F541)</f>
        <v>10000</v>
      </c>
      <c r="G540" s="95">
        <f t="shared" si="124"/>
        <v>10000</v>
      </c>
      <c r="H540" s="95">
        <f t="shared" si="124"/>
        <v>1500</v>
      </c>
      <c r="I540" s="95">
        <f t="shared" si="124"/>
        <v>0</v>
      </c>
      <c r="J540" s="93">
        <v>66000</v>
      </c>
      <c r="K540" s="93">
        <v>50400</v>
      </c>
      <c r="L540" s="95">
        <f>SUM(L541)</f>
        <v>0</v>
      </c>
      <c r="M540" s="93">
        <f t="shared" si="123"/>
        <v>15</v>
      </c>
    </row>
    <row r="541" spans="1:13" s="3" customFormat="1" ht="12.75">
      <c r="A541" s="176"/>
      <c r="B541" s="354"/>
      <c r="C541" s="176" t="s">
        <v>89</v>
      </c>
      <c r="D541" s="114">
        <v>381</v>
      </c>
      <c r="E541" s="115" t="s">
        <v>53</v>
      </c>
      <c r="F541" s="95">
        <f t="shared" si="124"/>
        <v>10000</v>
      </c>
      <c r="G541" s="95">
        <f t="shared" si="124"/>
        <v>10000</v>
      </c>
      <c r="H541" s="95">
        <f t="shared" si="124"/>
        <v>1500</v>
      </c>
      <c r="I541" s="95">
        <f t="shared" si="124"/>
        <v>0</v>
      </c>
      <c r="J541" s="94" t="e">
        <f>SUM(#REF!)</f>
        <v>#REF!</v>
      </c>
      <c r="K541" s="94" t="e">
        <f>SUM(#REF!)</f>
        <v>#REF!</v>
      </c>
      <c r="L541" s="95">
        <f>SUM(L542)</f>
        <v>0</v>
      </c>
      <c r="M541" s="93">
        <f t="shared" si="123"/>
        <v>15</v>
      </c>
    </row>
    <row r="542" spans="1:13" s="4" customFormat="1" ht="12.75">
      <c r="A542" s="178"/>
      <c r="B542" s="130"/>
      <c r="C542" s="178" t="s">
        <v>89</v>
      </c>
      <c r="D542" s="130">
        <v>3811</v>
      </c>
      <c r="E542" s="131" t="s">
        <v>331</v>
      </c>
      <c r="F542" s="96">
        <v>10000</v>
      </c>
      <c r="G542" s="96">
        <v>10000</v>
      </c>
      <c r="H542" s="96">
        <v>1500</v>
      </c>
      <c r="I542" s="96"/>
      <c r="J542" s="98"/>
      <c r="K542" s="98"/>
      <c r="L542" s="96"/>
      <c r="M542" s="93">
        <f t="shared" si="123"/>
        <v>15</v>
      </c>
    </row>
    <row r="543" spans="1:13" ht="12.75">
      <c r="A543" s="172" t="s">
        <v>174</v>
      </c>
      <c r="B543" s="349" t="s">
        <v>523</v>
      </c>
      <c r="C543" s="201" t="s">
        <v>89</v>
      </c>
      <c r="D543" s="202" t="s">
        <v>249</v>
      </c>
      <c r="E543" s="174" t="s">
        <v>450</v>
      </c>
      <c r="F543" s="175">
        <f>SUM(F545)</f>
        <v>16000</v>
      </c>
      <c r="G543" s="175">
        <f>SUM(G545)</f>
        <v>16000</v>
      </c>
      <c r="H543" s="175">
        <f>SUM(H545)</f>
        <v>4175</v>
      </c>
      <c r="I543" s="175">
        <f>SUM(I545)</f>
        <v>0</v>
      </c>
      <c r="J543" s="175">
        <v>40000</v>
      </c>
      <c r="K543" s="175">
        <f>+K545</f>
        <v>27000</v>
      </c>
      <c r="L543" s="175">
        <f>SUM(L545)</f>
        <v>0</v>
      </c>
      <c r="M543" s="198">
        <f t="shared" si="123"/>
        <v>26.09375</v>
      </c>
    </row>
    <row r="544" spans="1:13" s="443" customFormat="1" ht="12.75">
      <c r="A544" s="429"/>
      <c r="B544" s="430">
        <v>11</v>
      </c>
      <c r="C544" s="435"/>
      <c r="D544" s="431"/>
      <c r="E544" s="431" t="s">
        <v>622</v>
      </c>
      <c r="F544" s="433">
        <v>16000</v>
      </c>
      <c r="G544" s="433">
        <v>16000</v>
      </c>
      <c r="H544" s="433">
        <v>4175</v>
      </c>
      <c r="I544" s="433"/>
      <c r="J544" s="433"/>
      <c r="K544" s="433"/>
      <c r="L544" s="433"/>
      <c r="M544" s="434"/>
    </row>
    <row r="545" spans="1:13" s="2" customFormat="1" ht="12.75">
      <c r="A545" s="176"/>
      <c r="B545" s="130"/>
      <c r="C545" s="176" t="s">
        <v>89</v>
      </c>
      <c r="D545" s="114">
        <v>3</v>
      </c>
      <c r="E545" s="115" t="s">
        <v>3</v>
      </c>
      <c r="F545" s="95">
        <f>SUM(F546)</f>
        <v>16000</v>
      </c>
      <c r="G545" s="95">
        <f>SUM(G546)</f>
        <v>16000</v>
      </c>
      <c r="H545" s="95">
        <f>SUM(H546)</f>
        <v>4175</v>
      </c>
      <c r="I545" s="95">
        <f>SUM(I546)</f>
        <v>0</v>
      </c>
      <c r="J545" s="93">
        <v>40000</v>
      </c>
      <c r="K545" s="93">
        <v>27000</v>
      </c>
      <c r="L545" s="95">
        <f>SUM(L546)</f>
        <v>0</v>
      </c>
      <c r="M545" s="93">
        <f t="shared" si="123"/>
        <v>26.09375</v>
      </c>
    </row>
    <row r="546" spans="1:13" s="2" customFormat="1" ht="12.75">
      <c r="A546" s="176"/>
      <c r="B546" s="130"/>
      <c r="C546" s="176" t="s">
        <v>89</v>
      </c>
      <c r="D546" s="114">
        <v>38</v>
      </c>
      <c r="E546" s="115" t="s">
        <v>5</v>
      </c>
      <c r="F546" s="95">
        <f aca="true" t="shared" si="125" ref="F546:I547">SUM(F547)</f>
        <v>16000</v>
      </c>
      <c r="G546" s="95">
        <f t="shared" si="125"/>
        <v>16000</v>
      </c>
      <c r="H546" s="95">
        <f t="shared" si="125"/>
        <v>4175</v>
      </c>
      <c r="I546" s="95">
        <f t="shared" si="125"/>
        <v>0</v>
      </c>
      <c r="J546" s="93">
        <v>40000</v>
      </c>
      <c r="K546" s="93">
        <v>27000</v>
      </c>
      <c r="L546" s="95">
        <f>SUM(L547)</f>
        <v>0</v>
      </c>
      <c r="M546" s="93">
        <f t="shared" si="123"/>
        <v>26.09375</v>
      </c>
    </row>
    <row r="547" spans="1:13" s="2" customFormat="1" ht="12.75">
      <c r="A547" s="176"/>
      <c r="B547" s="354"/>
      <c r="C547" s="176" t="s">
        <v>89</v>
      </c>
      <c r="D547" s="114">
        <v>381</v>
      </c>
      <c r="E547" s="115" t="s">
        <v>53</v>
      </c>
      <c r="F547" s="95">
        <f t="shared" si="125"/>
        <v>16000</v>
      </c>
      <c r="G547" s="95">
        <f t="shared" si="125"/>
        <v>16000</v>
      </c>
      <c r="H547" s="95">
        <f t="shared" si="125"/>
        <v>4175</v>
      </c>
      <c r="I547" s="95">
        <f t="shared" si="125"/>
        <v>0</v>
      </c>
      <c r="J547" s="94" t="e">
        <f>SUM(#REF!)</f>
        <v>#REF!</v>
      </c>
      <c r="K547" s="94" t="e">
        <f>SUM(#REF!)</f>
        <v>#REF!</v>
      </c>
      <c r="L547" s="95">
        <f>SUM(L548)</f>
        <v>0</v>
      </c>
      <c r="M547" s="93">
        <f t="shared" si="123"/>
        <v>26.09375</v>
      </c>
    </row>
    <row r="548" spans="1:13" s="4" customFormat="1" ht="12.75">
      <c r="A548" s="178"/>
      <c r="B548" s="130"/>
      <c r="C548" s="178" t="s">
        <v>89</v>
      </c>
      <c r="D548" s="130">
        <v>3811</v>
      </c>
      <c r="E548" s="131" t="s">
        <v>331</v>
      </c>
      <c r="F548" s="96">
        <v>16000</v>
      </c>
      <c r="G548" s="96">
        <v>16000</v>
      </c>
      <c r="H548" s="96">
        <v>4175</v>
      </c>
      <c r="I548" s="96"/>
      <c r="J548" s="98"/>
      <c r="K548" s="98"/>
      <c r="L548" s="96"/>
      <c r="M548" s="93">
        <f t="shared" si="123"/>
        <v>26.09375</v>
      </c>
    </row>
    <row r="549" spans="1:13" ht="12.75">
      <c r="A549" s="172" t="s">
        <v>177</v>
      </c>
      <c r="B549" s="349" t="s">
        <v>524</v>
      </c>
      <c r="C549" s="201" t="s">
        <v>89</v>
      </c>
      <c r="D549" s="202" t="s">
        <v>249</v>
      </c>
      <c r="E549" s="174" t="s">
        <v>568</v>
      </c>
      <c r="F549" s="175">
        <f>SUM(F551)</f>
        <v>10000</v>
      </c>
      <c r="G549" s="175">
        <f>SUM(G551)</f>
        <v>10000</v>
      </c>
      <c r="H549" s="175">
        <f>SUM(H551)</f>
        <v>0</v>
      </c>
      <c r="I549" s="175">
        <f>SUM(I551)</f>
        <v>0</v>
      </c>
      <c r="J549" s="175">
        <v>165000</v>
      </c>
      <c r="K549" s="175">
        <v>76500</v>
      </c>
      <c r="L549" s="175">
        <f>SUM(L551)</f>
        <v>0</v>
      </c>
      <c r="M549" s="198">
        <f t="shared" si="123"/>
        <v>0</v>
      </c>
    </row>
    <row r="550" spans="1:13" s="443" customFormat="1" ht="12.75">
      <c r="A550" s="429"/>
      <c r="B550" s="430">
        <v>11</v>
      </c>
      <c r="C550" s="435"/>
      <c r="D550" s="431"/>
      <c r="E550" s="431" t="s">
        <v>622</v>
      </c>
      <c r="F550" s="433">
        <v>10000</v>
      </c>
      <c r="G550" s="433">
        <v>10000</v>
      </c>
      <c r="H550" s="433"/>
      <c r="I550" s="433"/>
      <c r="J550" s="433"/>
      <c r="K550" s="433"/>
      <c r="L550" s="433"/>
      <c r="M550" s="434"/>
    </row>
    <row r="551" spans="1:13" s="2" customFormat="1" ht="12.75">
      <c r="A551" s="176"/>
      <c r="B551" s="130"/>
      <c r="C551" s="176" t="s">
        <v>89</v>
      </c>
      <c r="D551" s="114">
        <v>3</v>
      </c>
      <c r="E551" s="115" t="s">
        <v>3</v>
      </c>
      <c r="F551" s="95">
        <f>SUM(F552)</f>
        <v>10000</v>
      </c>
      <c r="G551" s="95">
        <f>SUM(G552)</f>
        <v>10000</v>
      </c>
      <c r="H551" s="95">
        <f>SUM(H552)</f>
        <v>0</v>
      </c>
      <c r="I551" s="95">
        <f>SUM(I552)</f>
        <v>0</v>
      </c>
      <c r="J551" s="93">
        <v>165000</v>
      </c>
      <c r="K551" s="93">
        <v>76500</v>
      </c>
      <c r="L551" s="95">
        <f>SUM(L552)</f>
        <v>0</v>
      </c>
      <c r="M551" s="93">
        <f t="shared" si="123"/>
        <v>0</v>
      </c>
    </row>
    <row r="552" spans="1:13" s="2" customFormat="1" ht="12.75">
      <c r="A552" s="176"/>
      <c r="B552" s="354"/>
      <c r="C552" s="176" t="s">
        <v>89</v>
      </c>
      <c r="D552" s="114">
        <v>38</v>
      </c>
      <c r="E552" s="115" t="s">
        <v>5</v>
      </c>
      <c r="F552" s="95">
        <f aca="true" t="shared" si="126" ref="F552:I553">SUM(F553)</f>
        <v>10000</v>
      </c>
      <c r="G552" s="95">
        <f t="shared" si="126"/>
        <v>10000</v>
      </c>
      <c r="H552" s="95">
        <f t="shared" si="126"/>
        <v>0</v>
      </c>
      <c r="I552" s="95">
        <f t="shared" si="126"/>
        <v>0</v>
      </c>
      <c r="J552" s="93">
        <v>165000</v>
      </c>
      <c r="K552" s="93">
        <v>76500</v>
      </c>
      <c r="L552" s="95">
        <f>SUM(L553)</f>
        <v>0</v>
      </c>
      <c r="M552" s="93">
        <f t="shared" si="123"/>
        <v>0</v>
      </c>
    </row>
    <row r="553" spans="1:13" s="2" customFormat="1" ht="12.75">
      <c r="A553" s="176"/>
      <c r="B553" s="354"/>
      <c r="C553" s="176" t="s">
        <v>89</v>
      </c>
      <c r="D553" s="114">
        <v>381</v>
      </c>
      <c r="E553" s="115" t="s">
        <v>53</v>
      </c>
      <c r="F553" s="95">
        <f t="shared" si="126"/>
        <v>10000</v>
      </c>
      <c r="G553" s="95">
        <f t="shared" si="126"/>
        <v>10000</v>
      </c>
      <c r="H553" s="95">
        <f t="shared" si="126"/>
        <v>0</v>
      </c>
      <c r="I553" s="95">
        <f t="shared" si="126"/>
        <v>0</v>
      </c>
      <c r="J553" s="94" t="e">
        <f>SUM(#REF!)</f>
        <v>#REF!</v>
      </c>
      <c r="K553" s="94" t="e">
        <f>SUM(#REF!)</f>
        <v>#REF!</v>
      </c>
      <c r="L553" s="95">
        <f>SUM(L554)</f>
        <v>0</v>
      </c>
      <c r="M553" s="93">
        <f t="shared" si="123"/>
        <v>0</v>
      </c>
    </row>
    <row r="554" spans="1:13" s="4" customFormat="1" ht="12.75">
      <c r="A554" s="178"/>
      <c r="B554" s="130"/>
      <c r="C554" s="178" t="s">
        <v>89</v>
      </c>
      <c r="D554" s="130">
        <v>3811</v>
      </c>
      <c r="E554" s="131" t="s">
        <v>331</v>
      </c>
      <c r="F554" s="96">
        <v>10000</v>
      </c>
      <c r="G554" s="96">
        <v>10000</v>
      </c>
      <c r="H554" s="96">
        <v>0</v>
      </c>
      <c r="I554" s="96"/>
      <c r="J554" s="98"/>
      <c r="K554" s="98"/>
      <c r="L554" s="96"/>
      <c r="M554" s="93">
        <f t="shared" si="123"/>
        <v>0</v>
      </c>
    </row>
    <row r="555" spans="1:35" s="80" customFormat="1" ht="12.75">
      <c r="A555" s="267" t="s">
        <v>187</v>
      </c>
      <c r="B555" s="152"/>
      <c r="C555" s="267"/>
      <c r="D555" s="152" t="s">
        <v>463</v>
      </c>
      <c r="E555" s="136" t="s">
        <v>464</v>
      </c>
      <c r="F555" s="145">
        <f>SUM(F557)</f>
        <v>5000</v>
      </c>
      <c r="G555" s="145">
        <f>SUM(G557)</f>
        <v>5000</v>
      </c>
      <c r="H555" s="145">
        <f>SUM(H557)</f>
        <v>0</v>
      </c>
      <c r="I555" s="145">
        <f>SUM(I557)</f>
        <v>0</v>
      </c>
      <c r="J555" s="145"/>
      <c r="K555" s="145"/>
      <c r="L555" s="145">
        <f>SUM(L557)</f>
        <v>0</v>
      </c>
      <c r="M555" s="145">
        <f t="shared" si="123"/>
        <v>0</v>
      </c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</row>
    <row r="556" spans="1:35" s="80" customFormat="1" ht="12.75">
      <c r="A556" s="267" t="s">
        <v>83</v>
      </c>
      <c r="B556" s="152"/>
      <c r="C556" s="267" t="s">
        <v>472</v>
      </c>
      <c r="D556" s="152" t="s">
        <v>465</v>
      </c>
      <c r="E556" s="136" t="s">
        <v>466</v>
      </c>
      <c r="F556" s="145"/>
      <c r="G556" s="145"/>
      <c r="H556" s="145"/>
      <c r="I556" s="145"/>
      <c r="J556" s="145"/>
      <c r="K556" s="145"/>
      <c r="L556" s="145"/>
      <c r="M556" s="145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</row>
    <row r="557" spans="1:35" s="80" customFormat="1" ht="12.75">
      <c r="A557" s="267" t="s">
        <v>467</v>
      </c>
      <c r="B557" s="152"/>
      <c r="C557" s="267"/>
      <c r="D557" s="152" t="s">
        <v>468</v>
      </c>
      <c r="E557" s="136" t="s">
        <v>469</v>
      </c>
      <c r="F557" s="145">
        <f>SUM(F558)</f>
        <v>5000</v>
      </c>
      <c r="G557" s="145">
        <f>SUM(G558)</f>
        <v>5000</v>
      </c>
      <c r="H557" s="145">
        <f>SUM(H558)</f>
        <v>0</v>
      </c>
      <c r="I557" s="145">
        <f>SUM(I558)</f>
        <v>0</v>
      </c>
      <c r="J557" s="145"/>
      <c r="K557" s="145"/>
      <c r="L557" s="145">
        <f>SUM(L558)</f>
        <v>0</v>
      </c>
      <c r="M557" s="145">
        <f>+H557/G557*100</f>
        <v>0</v>
      </c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</row>
    <row r="558" spans="1:13" ht="12.75">
      <c r="A558" s="172" t="s">
        <v>471</v>
      </c>
      <c r="B558" s="349" t="s">
        <v>525</v>
      </c>
      <c r="C558" s="201" t="s">
        <v>451</v>
      </c>
      <c r="D558" s="202" t="s">
        <v>249</v>
      </c>
      <c r="E558" s="174" t="s">
        <v>470</v>
      </c>
      <c r="F558" s="268">
        <f aca="true" t="shared" si="127" ref="F558:L558">SUM(F560)</f>
        <v>5000</v>
      </c>
      <c r="G558" s="268">
        <f t="shared" si="127"/>
        <v>5000</v>
      </c>
      <c r="H558" s="268">
        <f t="shared" si="127"/>
        <v>0</v>
      </c>
      <c r="I558" s="268">
        <f t="shared" si="127"/>
        <v>0</v>
      </c>
      <c r="J558" s="268" t="e">
        <f t="shared" si="127"/>
        <v>#REF!</v>
      </c>
      <c r="K558" s="268" t="e">
        <f t="shared" si="127"/>
        <v>#REF!</v>
      </c>
      <c r="L558" s="268">
        <f t="shared" si="127"/>
        <v>0</v>
      </c>
      <c r="M558" s="198">
        <f>HI558/G558*100</f>
        <v>0</v>
      </c>
    </row>
    <row r="559" spans="1:13" s="443" customFormat="1" ht="12.75">
      <c r="A559" s="429"/>
      <c r="B559" s="430">
        <v>11</v>
      </c>
      <c r="C559" s="435"/>
      <c r="D559" s="431"/>
      <c r="E559" s="431" t="s">
        <v>622</v>
      </c>
      <c r="F559" s="465">
        <v>5000</v>
      </c>
      <c r="G559" s="465">
        <v>5000</v>
      </c>
      <c r="H559" s="465"/>
      <c r="I559" s="465"/>
      <c r="J559" s="465"/>
      <c r="K559" s="465"/>
      <c r="L559" s="465"/>
      <c r="M559" s="434"/>
    </row>
    <row r="560" spans="1:13" ht="12.75">
      <c r="A560" s="238"/>
      <c r="B560" s="154"/>
      <c r="C560" s="238" t="s">
        <v>451</v>
      </c>
      <c r="D560" s="269">
        <v>3</v>
      </c>
      <c r="E560" s="270" t="s">
        <v>5</v>
      </c>
      <c r="F560" s="303">
        <f>SUM(F561,F564)</f>
        <v>5000</v>
      </c>
      <c r="G560" s="303">
        <f>SUM(G561,G564)</f>
        <v>5000</v>
      </c>
      <c r="H560" s="303">
        <f>SUM(H561,H564)</f>
        <v>0</v>
      </c>
      <c r="I560" s="303">
        <f>SUM(I561,I564)</f>
        <v>0</v>
      </c>
      <c r="J560" s="294" t="e">
        <f>SUM(#REF!)</f>
        <v>#REF!</v>
      </c>
      <c r="K560" s="294" t="e">
        <f>SUM(#REF!)</f>
        <v>#REF!</v>
      </c>
      <c r="L560" s="303">
        <f>SUM(L561,L564)</f>
        <v>0</v>
      </c>
      <c r="M560" s="93">
        <f>+H560/G560*100</f>
        <v>0</v>
      </c>
    </row>
    <row r="561" spans="1:13" ht="12.75">
      <c r="A561" s="238"/>
      <c r="B561" s="154"/>
      <c r="C561" s="238"/>
      <c r="D561" s="269">
        <v>32</v>
      </c>
      <c r="E561" s="270" t="s">
        <v>4</v>
      </c>
      <c r="F561" s="303">
        <f aca="true" t="shared" si="128" ref="F561:I562">SUM(F562)</f>
        <v>0</v>
      </c>
      <c r="G561" s="303">
        <f t="shared" si="128"/>
        <v>0</v>
      </c>
      <c r="H561" s="303">
        <f t="shared" si="128"/>
        <v>0</v>
      </c>
      <c r="I561" s="303">
        <f t="shared" si="128"/>
        <v>0</v>
      </c>
      <c r="J561" s="294"/>
      <c r="K561" s="294"/>
      <c r="L561" s="303">
        <f>SUM(L562)</f>
        <v>0</v>
      </c>
      <c r="M561" s="93" t="e">
        <f aca="true" t="shared" si="129" ref="M561:M566">+H561/G561*100</f>
        <v>#DIV/0!</v>
      </c>
    </row>
    <row r="562" spans="1:13" ht="12.75">
      <c r="A562" s="238"/>
      <c r="B562" s="154"/>
      <c r="C562" s="238"/>
      <c r="D562" s="269">
        <v>323</v>
      </c>
      <c r="E562" s="270" t="s">
        <v>46</v>
      </c>
      <c r="F562" s="304">
        <f t="shared" si="128"/>
        <v>0</v>
      </c>
      <c r="G562" s="304">
        <f t="shared" si="128"/>
        <v>0</v>
      </c>
      <c r="H562" s="304">
        <f t="shared" si="128"/>
        <v>0</v>
      </c>
      <c r="I562" s="304">
        <f t="shared" si="128"/>
        <v>0</v>
      </c>
      <c r="J562" s="294"/>
      <c r="K562" s="294"/>
      <c r="L562" s="304">
        <f>SUM(L563)</f>
        <v>0</v>
      </c>
      <c r="M562" s="93" t="e">
        <f t="shared" si="129"/>
        <v>#DIV/0!</v>
      </c>
    </row>
    <row r="563" spans="1:13" ht="12.75">
      <c r="A563" s="238"/>
      <c r="B563" s="154"/>
      <c r="C563" s="238" t="s">
        <v>451</v>
      </c>
      <c r="D563" s="154">
        <v>3236</v>
      </c>
      <c r="E563" s="120" t="s">
        <v>487</v>
      </c>
      <c r="F563" s="272"/>
      <c r="G563" s="272"/>
      <c r="H563" s="272"/>
      <c r="I563" s="272"/>
      <c r="J563" s="294"/>
      <c r="K563" s="294"/>
      <c r="L563" s="272"/>
      <c r="M563" s="93" t="e">
        <f t="shared" si="129"/>
        <v>#DIV/0!</v>
      </c>
    </row>
    <row r="564" spans="1:13" ht="12.75">
      <c r="A564" s="238"/>
      <c r="B564" s="359"/>
      <c r="C564" s="238" t="s">
        <v>451</v>
      </c>
      <c r="D564" s="269">
        <v>38</v>
      </c>
      <c r="E564" s="270" t="s">
        <v>5</v>
      </c>
      <c r="F564" s="304">
        <f aca="true" t="shared" si="130" ref="F564:I565">SUM(F565)</f>
        <v>5000</v>
      </c>
      <c r="G564" s="304">
        <f t="shared" si="130"/>
        <v>5000</v>
      </c>
      <c r="H564" s="304">
        <f t="shared" si="130"/>
        <v>0</v>
      </c>
      <c r="I564" s="304">
        <f t="shared" si="130"/>
        <v>0</v>
      </c>
      <c r="J564" s="294"/>
      <c r="K564" s="294"/>
      <c r="L564" s="304">
        <f>SUM(L565)</f>
        <v>0</v>
      </c>
      <c r="M564" s="93">
        <f t="shared" si="129"/>
        <v>0</v>
      </c>
    </row>
    <row r="565" spans="1:13" s="25" customFormat="1" ht="12.75">
      <c r="A565" s="271"/>
      <c r="B565" s="353"/>
      <c r="C565" s="238" t="s">
        <v>451</v>
      </c>
      <c r="D565" s="269">
        <v>381</v>
      </c>
      <c r="E565" s="270" t="s">
        <v>53</v>
      </c>
      <c r="F565" s="305">
        <f t="shared" si="130"/>
        <v>5000</v>
      </c>
      <c r="G565" s="305">
        <f t="shared" si="130"/>
        <v>5000</v>
      </c>
      <c r="H565" s="305">
        <f t="shared" si="130"/>
        <v>0</v>
      </c>
      <c r="I565" s="305">
        <f t="shared" si="130"/>
        <v>0</v>
      </c>
      <c r="J565" s="295" t="e">
        <f>SUM(#REF!)</f>
        <v>#REF!</v>
      </c>
      <c r="K565" s="295" t="e">
        <f>SUM(#REF!)</f>
        <v>#REF!</v>
      </c>
      <c r="L565" s="305">
        <f>SUM(L566)</f>
        <v>0</v>
      </c>
      <c r="M565" s="93">
        <f t="shared" si="129"/>
        <v>0</v>
      </c>
    </row>
    <row r="566" spans="1:13" ht="12.75">
      <c r="A566" s="238"/>
      <c r="B566" s="245"/>
      <c r="C566" s="240" t="s">
        <v>451</v>
      </c>
      <c r="D566" s="154">
        <v>3811</v>
      </c>
      <c r="E566" s="120" t="s">
        <v>331</v>
      </c>
      <c r="F566" s="105">
        <v>5000</v>
      </c>
      <c r="G566" s="105">
        <v>5000</v>
      </c>
      <c r="H566" s="105"/>
      <c r="I566" s="105"/>
      <c r="J566" s="120"/>
      <c r="K566" s="120"/>
      <c r="L566" s="105"/>
      <c r="M566" s="93">
        <f t="shared" si="129"/>
        <v>0</v>
      </c>
    </row>
    <row r="567" spans="1:13" ht="12.75">
      <c r="A567" s="267" t="s">
        <v>187</v>
      </c>
      <c r="B567" s="152"/>
      <c r="C567" s="267"/>
      <c r="D567" s="152" t="s">
        <v>463</v>
      </c>
      <c r="E567" s="136" t="s">
        <v>476</v>
      </c>
      <c r="F567" s="145">
        <f>SUM(F569)</f>
        <v>0</v>
      </c>
      <c r="G567" s="145">
        <f>SUM(G569)</f>
        <v>0</v>
      </c>
      <c r="H567" s="145">
        <f>SUM(H569)</f>
        <v>0</v>
      </c>
      <c r="I567" s="145">
        <f>SUM(I569)</f>
        <v>0</v>
      </c>
      <c r="J567" s="145"/>
      <c r="K567" s="145"/>
      <c r="L567" s="145">
        <f>SUM(L569)</f>
        <v>0</v>
      </c>
      <c r="M567" s="145" t="e">
        <f>+H567/G567*100</f>
        <v>#DIV/0!</v>
      </c>
    </row>
    <row r="568" spans="1:13" ht="12.75">
      <c r="A568" s="267" t="s">
        <v>83</v>
      </c>
      <c r="B568" s="152"/>
      <c r="C568" s="267" t="s">
        <v>473</v>
      </c>
      <c r="D568" s="152" t="s">
        <v>465</v>
      </c>
      <c r="E568" s="136" t="s">
        <v>477</v>
      </c>
      <c r="F568" s="145"/>
      <c r="G568" s="145"/>
      <c r="H568" s="145"/>
      <c r="I568" s="145"/>
      <c r="J568" s="145"/>
      <c r="K568" s="145"/>
      <c r="L568" s="145"/>
      <c r="M568" s="145"/>
    </row>
    <row r="569" spans="1:13" ht="12.75">
      <c r="A569" s="267" t="s">
        <v>467</v>
      </c>
      <c r="B569" s="152"/>
      <c r="C569" s="267"/>
      <c r="D569" s="152" t="s">
        <v>475</v>
      </c>
      <c r="E569" s="136" t="s">
        <v>478</v>
      </c>
      <c r="F569" s="145">
        <f>SUM(F570)</f>
        <v>0</v>
      </c>
      <c r="G569" s="145">
        <f>SUM(G570)</f>
        <v>0</v>
      </c>
      <c r="H569" s="145">
        <f>SUM(H570)</f>
        <v>0</v>
      </c>
      <c r="I569" s="145">
        <f>SUM(I570)</f>
        <v>0</v>
      </c>
      <c r="J569" s="145"/>
      <c r="K569" s="145"/>
      <c r="L569" s="145">
        <f>SUM(L570)</f>
        <v>0</v>
      </c>
      <c r="M569" s="145" t="e">
        <f aca="true" t="shared" si="131" ref="M569:M574">+H569/G569*100</f>
        <v>#DIV/0!</v>
      </c>
    </row>
    <row r="570" spans="1:13" ht="12.75">
      <c r="A570" s="172" t="s">
        <v>175</v>
      </c>
      <c r="B570" s="349"/>
      <c r="C570" s="201" t="s">
        <v>474</v>
      </c>
      <c r="D570" s="202" t="s">
        <v>249</v>
      </c>
      <c r="E570" s="174" t="s">
        <v>479</v>
      </c>
      <c r="F570" s="268">
        <f aca="true" t="shared" si="132" ref="F570:L570">SUM(F571)</f>
        <v>0</v>
      </c>
      <c r="G570" s="268">
        <f t="shared" si="132"/>
        <v>0</v>
      </c>
      <c r="H570" s="268">
        <f t="shared" si="132"/>
        <v>0</v>
      </c>
      <c r="I570" s="268">
        <f t="shared" si="132"/>
        <v>0</v>
      </c>
      <c r="J570" s="268" t="e">
        <f t="shared" si="132"/>
        <v>#REF!</v>
      </c>
      <c r="K570" s="268" t="e">
        <f t="shared" si="132"/>
        <v>#REF!</v>
      </c>
      <c r="L570" s="268">
        <f t="shared" si="132"/>
        <v>0</v>
      </c>
      <c r="M570" s="380" t="e">
        <f t="shared" si="131"/>
        <v>#DIV/0!</v>
      </c>
    </row>
    <row r="571" spans="1:13" ht="12.75">
      <c r="A571" s="238"/>
      <c r="B571" s="154"/>
      <c r="C571" s="238" t="s">
        <v>474</v>
      </c>
      <c r="D571" s="269">
        <v>3</v>
      </c>
      <c r="E571" s="270" t="s">
        <v>5</v>
      </c>
      <c r="F571" s="303">
        <f aca="true" t="shared" si="133" ref="F571:I573">SUM(F572)</f>
        <v>0</v>
      </c>
      <c r="G571" s="303">
        <f t="shared" si="133"/>
        <v>0</v>
      </c>
      <c r="H571" s="303">
        <f t="shared" si="133"/>
        <v>0</v>
      </c>
      <c r="I571" s="303">
        <f t="shared" si="133"/>
        <v>0</v>
      </c>
      <c r="J571" s="294" t="e">
        <f>SUM(#REF!)</f>
        <v>#REF!</v>
      </c>
      <c r="K571" s="294" t="e">
        <f>SUM(#REF!)</f>
        <v>#REF!</v>
      </c>
      <c r="L571" s="303">
        <f>SUM(L572)</f>
        <v>0</v>
      </c>
      <c r="M571" s="381" t="e">
        <f t="shared" si="131"/>
        <v>#DIV/0!</v>
      </c>
    </row>
    <row r="572" spans="1:13" ht="12.75">
      <c r="A572" s="238"/>
      <c r="B572" s="154"/>
      <c r="C572" s="238" t="s">
        <v>474</v>
      </c>
      <c r="D572" s="269">
        <v>38</v>
      </c>
      <c r="E572" s="270" t="s">
        <v>5</v>
      </c>
      <c r="F572" s="304">
        <f t="shared" si="133"/>
        <v>0</v>
      </c>
      <c r="G572" s="304">
        <f t="shared" si="133"/>
        <v>0</v>
      </c>
      <c r="H572" s="304">
        <f t="shared" si="133"/>
        <v>0</v>
      </c>
      <c r="I572" s="304">
        <f t="shared" si="133"/>
        <v>0</v>
      </c>
      <c r="J572" s="294"/>
      <c r="K572" s="294"/>
      <c r="L572" s="304">
        <f>SUM(L573)</f>
        <v>0</v>
      </c>
      <c r="M572" s="381" t="e">
        <f t="shared" si="131"/>
        <v>#DIV/0!</v>
      </c>
    </row>
    <row r="573" spans="1:13" ht="12.75">
      <c r="A573" s="271"/>
      <c r="B573" s="353"/>
      <c r="C573" s="238" t="s">
        <v>474</v>
      </c>
      <c r="D573" s="269">
        <v>381</v>
      </c>
      <c r="E573" s="270" t="s">
        <v>53</v>
      </c>
      <c r="F573" s="305">
        <f t="shared" si="133"/>
        <v>0</v>
      </c>
      <c r="G573" s="305">
        <f t="shared" si="133"/>
        <v>0</v>
      </c>
      <c r="H573" s="305">
        <f t="shared" si="133"/>
        <v>0</v>
      </c>
      <c r="I573" s="305">
        <f t="shared" si="133"/>
        <v>0</v>
      </c>
      <c r="J573" s="295" t="e">
        <f>SUM(#REF!)</f>
        <v>#REF!</v>
      </c>
      <c r="K573" s="295" t="e">
        <f>SUM(#REF!)</f>
        <v>#REF!</v>
      </c>
      <c r="L573" s="305">
        <f>SUM(L574)</f>
        <v>0</v>
      </c>
      <c r="M573" s="381" t="e">
        <f t="shared" si="131"/>
        <v>#DIV/0!</v>
      </c>
    </row>
    <row r="574" spans="1:13" ht="12.75">
      <c r="A574" s="327"/>
      <c r="B574" s="328"/>
      <c r="C574" s="329" t="s">
        <v>474</v>
      </c>
      <c r="D574" s="330">
        <v>3811</v>
      </c>
      <c r="E574" s="331" t="s">
        <v>331</v>
      </c>
      <c r="F574" s="332"/>
      <c r="G574" s="332"/>
      <c r="H574" s="332"/>
      <c r="I574" s="332"/>
      <c r="J574" s="331"/>
      <c r="K574" s="331"/>
      <c r="L574" s="332"/>
      <c r="M574" s="381" t="e">
        <f t="shared" si="131"/>
        <v>#DIV/0!</v>
      </c>
    </row>
    <row r="575" spans="1:20" s="246" customFormat="1" ht="12.75">
      <c r="A575" s="238"/>
      <c r="B575" s="245"/>
      <c r="M575" s="340"/>
      <c r="N575" s="342"/>
      <c r="O575" s="342"/>
      <c r="P575" s="342"/>
      <c r="Q575" s="342"/>
      <c r="R575" s="342"/>
      <c r="S575" s="342"/>
      <c r="T575" s="341"/>
    </row>
    <row r="576" spans="1:13" ht="12.75">
      <c r="A576" s="333"/>
      <c r="B576" s="334"/>
      <c r="C576" s="335"/>
      <c r="D576" s="336"/>
      <c r="E576" s="337"/>
      <c r="F576" s="338"/>
      <c r="G576" s="338"/>
      <c r="H576" s="338"/>
      <c r="I576" s="338"/>
      <c r="J576" s="337"/>
      <c r="K576" s="337"/>
      <c r="L576" s="338"/>
      <c r="M576" s="339"/>
    </row>
    <row r="577" spans="1:13" ht="12.75">
      <c r="A577" s="238"/>
      <c r="B577" s="245"/>
      <c r="C577" s="240"/>
      <c r="D577" s="154"/>
      <c r="E577" s="120"/>
      <c r="F577" s="273"/>
      <c r="G577" s="273"/>
      <c r="H577" s="273"/>
      <c r="I577" s="273"/>
      <c r="J577" s="120"/>
      <c r="K577" s="120"/>
      <c r="L577" s="273"/>
      <c r="M577" s="93"/>
    </row>
    <row r="578" spans="1:13" ht="12.75">
      <c r="A578" s="238"/>
      <c r="B578" s="245"/>
      <c r="C578" s="240"/>
      <c r="D578" s="154"/>
      <c r="E578" s="120"/>
      <c r="F578" s="273"/>
      <c r="G578" s="273"/>
      <c r="H578" s="273"/>
      <c r="I578" s="273"/>
      <c r="J578" s="120"/>
      <c r="K578" s="120"/>
      <c r="L578" s="273"/>
      <c r="M578" s="93"/>
    </row>
    <row r="579" spans="9:12" ht="12.75">
      <c r="I579"/>
      <c r="L579"/>
    </row>
    <row r="580" spans="1:13" ht="12.75">
      <c r="A580" s="238"/>
      <c r="B580" s="245"/>
      <c r="C580" s="240"/>
      <c r="D580" s="154"/>
      <c r="E580" s="120"/>
      <c r="F580" s="273"/>
      <c r="G580" s="273"/>
      <c r="H580" s="273"/>
      <c r="I580" s="273"/>
      <c r="J580" s="120"/>
      <c r="K580" s="120"/>
      <c r="L580" s="273"/>
      <c r="M580" s="93"/>
    </row>
    <row r="581" spans="1:13" ht="12.75">
      <c r="A581" s="238"/>
      <c r="B581" s="245"/>
      <c r="C581" s="240"/>
      <c r="D581" s="120"/>
      <c r="E581" s="120"/>
      <c r="F581" s="120"/>
      <c r="G581" s="120"/>
      <c r="H581" s="120"/>
      <c r="I581" s="120"/>
      <c r="J581" s="120"/>
      <c r="K581" s="120"/>
      <c r="L581" s="120"/>
      <c r="M581" s="93"/>
    </row>
    <row r="582" spans="1:13" ht="12.75">
      <c r="A582" s="238"/>
      <c r="B582" s="245"/>
      <c r="C582" s="240"/>
      <c r="D582" s="120"/>
      <c r="E582" s="120"/>
      <c r="F582" s="120"/>
      <c r="G582" s="120"/>
      <c r="H582" s="120"/>
      <c r="I582" s="120"/>
      <c r="J582" s="120"/>
      <c r="K582" s="120"/>
      <c r="L582" s="120"/>
      <c r="M582" s="93"/>
    </row>
    <row r="583" spans="1:13" ht="12.75">
      <c r="A583" s="238"/>
      <c r="B583" s="245"/>
      <c r="C583" s="240" t="s">
        <v>315</v>
      </c>
      <c r="D583" s="154"/>
      <c r="E583" s="120"/>
      <c r="F583" s="273"/>
      <c r="G583" s="273"/>
      <c r="H583" s="273"/>
      <c r="I583" s="273"/>
      <c r="J583" s="120"/>
      <c r="K583" s="120"/>
      <c r="L583" s="273"/>
      <c r="M583" s="93"/>
    </row>
    <row r="584" spans="1:13" ht="14.25">
      <c r="A584" s="238"/>
      <c r="B584" s="245"/>
      <c r="C584" s="246"/>
      <c r="D584" s="246"/>
      <c r="E584" s="246"/>
      <c r="F584" s="192"/>
      <c r="G584" s="192"/>
      <c r="H584" s="308"/>
      <c r="I584" s="308"/>
      <c r="J584" s="26" t="s">
        <v>98</v>
      </c>
      <c r="K584" s="27" t="s">
        <v>36</v>
      </c>
      <c r="L584" s="308"/>
      <c r="M584" s="93"/>
    </row>
    <row r="585" spans="1:13" ht="67.5">
      <c r="A585" s="238"/>
      <c r="B585" s="245"/>
      <c r="C585" s="246"/>
      <c r="D585" s="246"/>
      <c r="E585" s="246"/>
      <c r="F585" s="95" t="s">
        <v>582</v>
      </c>
      <c r="G585" s="95" t="s">
        <v>583</v>
      </c>
      <c r="H585" s="95" t="s">
        <v>647</v>
      </c>
      <c r="I585" s="95"/>
      <c r="J585" s="296" t="s">
        <v>99</v>
      </c>
      <c r="K585" s="27" t="s">
        <v>99</v>
      </c>
      <c r="L585" s="309"/>
      <c r="M585" s="93"/>
    </row>
    <row r="586" spans="1:13" ht="12.75">
      <c r="A586" s="238"/>
      <c r="B586" s="245"/>
      <c r="C586" s="306" t="s">
        <v>100</v>
      </c>
      <c r="D586" s="306"/>
      <c r="E586" s="306" t="s">
        <v>101</v>
      </c>
      <c r="F586" s="307">
        <f>SUM(F19,F37,F69,F79,F132,F144,F159,F165,F567)</f>
        <v>1473600</v>
      </c>
      <c r="G586" s="307">
        <f>SUM(G19,G37,G69,G79,G132,G144,G159,G165,G567)</f>
        <v>1473600</v>
      </c>
      <c r="H586" s="307">
        <f>SUM(H19,H37,H69,H79,H132,H144,H159,H165,H567)</f>
        <v>606608.92</v>
      </c>
      <c r="I586" s="307">
        <f>SUM(I19,I37,I69,I79,I132,I144,I159,I165,I567)</f>
        <v>0</v>
      </c>
      <c r="J586" s="29" t="e">
        <f>SUM(J19,J37,J69,J79,J132,J144,J159,J165,J176)</f>
        <v>#REF!</v>
      </c>
      <c r="K586" s="29" t="e">
        <f>SUM(K19,K37,K69,K79,K132,K144,K159,K165,K176)</f>
        <v>#REF!</v>
      </c>
      <c r="L586" s="307">
        <f>SUM(L19,L37,L69,L79,L132,L144,L159,L165,L567)</f>
        <v>0</v>
      </c>
      <c r="M586" s="93">
        <f>+(H586/G586*100)</f>
        <v>41.16510043431054</v>
      </c>
    </row>
    <row r="587" spans="1:13" ht="14.25">
      <c r="A587" s="238"/>
      <c r="B587" s="245"/>
      <c r="C587" s="306" t="s">
        <v>100</v>
      </c>
      <c r="D587" s="306"/>
      <c r="E587" s="306" t="s">
        <v>102</v>
      </c>
      <c r="F587" s="307"/>
      <c r="G587" s="307"/>
      <c r="H587" s="307"/>
      <c r="I587" s="307"/>
      <c r="J587" s="29"/>
      <c r="K587" s="30"/>
      <c r="L587" s="307"/>
      <c r="M587" s="93" t="e">
        <f aca="true" t="shared" si="134" ref="M587:M596">+(H587/G587*100)</f>
        <v>#DIV/0!</v>
      </c>
    </row>
    <row r="588" spans="1:13" ht="12.75">
      <c r="A588" s="238"/>
      <c r="B588" s="245"/>
      <c r="C588" s="306" t="s">
        <v>100</v>
      </c>
      <c r="D588" s="306"/>
      <c r="E588" s="306" t="s">
        <v>103</v>
      </c>
      <c r="F588" s="307">
        <f aca="true" t="shared" si="135" ref="F588:L588">SUM(F185,F194,F200)</f>
        <v>120000</v>
      </c>
      <c r="G588" s="307">
        <f t="shared" si="135"/>
        <v>120000</v>
      </c>
      <c r="H588" s="307">
        <f t="shared" si="135"/>
        <v>21457</v>
      </c>
      <c r="I588" s="307">
        <f t="shared" si="135"/>
        <v>0</v>
      </c>
      <c r="J588" s="29">
        <f t="shared" si="135"/>
        <v>418000</v>
      </c>
      <c r="K588" s="29">
        <f t="shared" si="135"/>
        <v>477000</v>
      </c>
      <c r="L588" s="307">
        <f t="shared" si="135"/>
        <v>0</v>
      </c>
      <c r="M588" s="93">
        <f t="shared" si="134"/>
        <v>17.880833333333335</v>
      </c>
    </row>
    <row r="589" spans="1:13" ht="12.75">
      <c r="A589" s="238"/>
      <c r="B589" s="245"/>
      <c r="C589" s="306" t="s">
        <v>100</v>
      </c>
      <c r="D589" s="306"/>
      <c r="E589" s="306" t="s">
        <v>104</v>
      </c>
      <c r="F589" s="307">
        <f aca="true" t="shared" si="136" ref="F589:L589">SUM(F176,F208,F219,F226,F235,F251,F263,F329,F351,F370,)</f>
        <v>870000</v>
      </c>
      <c r="G589" s="307">
        <f t="shared" si="136"/>
        <v>870000</v>
      </c>
      <c r="H589" s="307">
        <f t="shared" si="136"/>
        <v>230901</v>
      </c>
      <c r="I589" s="307">
        <f t="shared" si="136"/>
        <v>0</v>
      </c>
      <c r="J589" s="29" t="e">
        <f t="shared" si="136"/>
        <v>#REF!</v>
      </c>
      <c r="K589" s="29" t="e">
        <f t="shared" si="136"/>
        <v>#REF!</v>
      </c>
      <c r="L589" s="307">
        <f t="shared" si="136"/>
        <v>0</v>
      </c>
      <c r="M589" s="93">
        <f t="shared" si="134"/>
        <v>26.540344827586203</v>
      </c>
    </row>
    <row r="590" spans="1:13" ht="12.75">
      <c r="A590" s="238"/>
      <c r="B590" s="245"/>
      <c r="C590" s="306" t="s">
        <v>100</v>
      </c>
      <c r="D590" s="306"/>
      <c r="E590" s="306" t="s">
        <v>105</v>
      </c>
      <c r="F590" s="307">
        <f>SUM(F280,F322,F435)</f>
        <v>379500</v>
      </c>
      <c r="G590" s="307">
        <f>SUM(G280,G322,G435)</f>
        <v>379500</v>
      </c>
      <c r="H590" s="307">
        <f>SUM(H280,H322,H435)</f>
        <v>136319</v>
      </c>
      <c r="I590" s="307">
        <f>SUM(I280,I322,I435)</f>
        <v>0</v>
      </c>
      <c r="J590" s="29" t="e">
        <f>SUM(J280,J322,J389,J435)</f>
        <v>#REF!</v>
      </c>
      <c r="K590" s="29" t="e">
        <f>SUM(K280,K322,K389,K435)</f>
        <v>#REF!</v>
      </c>
      <c r="L590" s="307">
        <f>SUM(L280,L322,L435)</f>
        <v>0</v>
      </c>
      <c r="M590" s="93">
        <f t="shared" si="134"/>
        <v>35.92068511198946</v>
      </c>
    </row>
    <row r="591" spans="1:13" ht="12.75">
      <c r="A591" s="238"/>
      <c r="B591" s="245"/>
      <c r="C591" s="306" t="s">
        <v>100</v>
      </c>
      <c r="D591" s="306"/>
      <c r="E591" s="306" t="s">
        <v>106</v>
      </c>
      <c r="F591" s="307">
        <f>SUM(F307,F364,F382,F389,F402,F413,F420,F427)</f>
        <v>23780000</v>
      </c>
      <c r="G591" s="307">
        <f>SUM(G307,G364,G382,G389,G402,G413,G420,G427)</f>
        <v>23780000</v>
      </c>
      <c r="H591" s="307">
        <f>SUM(H307,H364,H382,H389,H402,H413,H420,H427)</f>
        <v>137765</v>
      </c>
      <c r="I591" s="307">
        <f>SUM(I307,I364,I382,I389,I402,I413,I420,I427)</f>
        <v>0</v>
      </c>
      <c r="J591" s="29">
        <f>SUM(J307,J364,J382)</f>
        <v>1371000</v>
      </c>
      <c r="K591" s="29">
        <f>SUM(K307,K364,K382)</f>
        <v>1125000</v>
      </c>
      <c r="L591" s="307">
        <f>SUM(L307,L364,L382,L389,L402,L413)</f>
        <v>0</v>
      </c>
      <c r="M591" s="93">
        <f t="shared" si="134"/>
        <v>0.5793313708999159</v>
      </c>
    </row>
    <row r="592" spans="1:13" ht="14.25">
      <c r="A592" s="238"/>
      <c r="B592" s="245"/>
      <c r="C592" s="306" t="s">
        <v>100</v>
      </c>
      <c r="D592" s="306"/>
      <c r="E592" s="306" t="s">
        <v>107</v>
      </c>
      <c r="F592" s="307">
        <f>SUM(F558)</f>
        <v>5000</v>
      </c>
      <c r="G592" s="307">
        <f>SUM(G558)</f>
        <v>5000</v>
      </c>
      <c r="H592" s="307">
        <f>SUM(H558)</f>
        <v>0</v>
      </c>
      <c r="I592" s="307">
        <f>SUM(I558)</f>
        <v>0</v>
      </c>
      <c r="J592" s="29"/>
      <c r="K592" s="30"/>
      <c r="L592" s="307">
        <f>SUM(L558)</f>
        <v>0</v>
      </c>
      <c r="M592" s="93">
        <f t="shared" si="134"/>
        <v>0</v>
      </c>
    </row>
    <row r="593" spans="1:13" ht="12.75">
      <c r="A593" s="238"/>
      <c r="B593" s="245"/>
      <c r="C593" s="306" t="s">
        <v>100</v>
      </c>
      <c r="D593" s="306"/>
      <c r="E593" s="306" t="s">
        <v>108</v>
      </c>
      <c r="F593" s="307">
        <f aca="true" t="shared" si="137" ref="F593:L593">SUM(F476,F482,F495,F504)</f>
        <v>250000</v>
      </c>
      <c r="G593" s="307">
        <f t="shared" si="137"/>
        <v>250000</v>
      </c>
      <c r="H593" s="307">
        <f t="shared" si="137"/>
        <v>128817</v>
      </c>
      <c r="I593" s="307">
        <f t="shared" si="137"/>
        <v>0</v>
      </c>
      <c r="J593" s="29">
        <f t="shared" si="137"/>
        <v>968500</v>
      </c>
      <c r="K593" s="29">
        <f t="shared" si="137"/>
        <v>1052550</v>
      </c>
      <c r="L593" s="307">
        <f t="shared" si="137"/>
        <v>0</v>
      </c>
      <c r="M593" s="93">
        <f t="shared" si="134"/>
        <v>51.526799999999994</v>
      </c>
    </row>
    <row r="594" spans="1:13" ht="12.75">
      <c r="A594" s="238"/>
      <c r="B594" s="245"/>
      <c r="C594" s="306" t="s">
        <v>100</v>
      </c>
      <c r="D594" s="306"/>
      <c r="E594" s="306" t="s">
        <v>109</v>
      </c>
      <c r="F594" s="307">
        <f aca="true" t="shared" si="138" ref="F594:L594">SUM(F451,F464)</f>
        <v>27000</v>
      </c>
      <c r="G594" s="307">
        <f t="shared" si="138"/>
        <v>27000</v>
      </c>
      <c r="H594" s="307">
        <f t="shared" si="138"/>
        <v>7013</v>
      </c>
      <c r="I594" s="307">
        <f t="shared" si="138"/>
        <v>0</v>
      </c>
      <c r="J594" s="29">
        <f t="shared" si="138"/>
        <v>4063700</v>
      </c>
      <c r="K594" s="29">
        <f t="shared" si="138"/>
        <v>3398400</v>
      </c>
      <c r="L594" s="307">
        <f t="shared" si="138"/>
        <v>0</v>
      </c>
      <c r="M594" s="93">
        <f t="shared" si="134"/>
        <v>25.97407407407407</v>
      </c>
    </row>
    <row r="595" spans="1:13" ht="12.75">
      <c r="A595" s="238"/>
      <c r="B595" s="245"/>
      <c r="C595" s="306" t="s">
        <v>100</v>
      </c>
      <c r="D595" s="306"/>
      <c r="E595" s="306" t="s">
        <v>110</v>
      </c>
      <c r="F595" s="307">
        <f>SUM(F513,F524,F537,F543,F549,)</f>
        <v>449500</v>
      </c>
      <c r="G595" s="307">
        <f>SUM(G513,G524,G537,G543,G549,)</f>
        <v>449500</v>
      </c>
      <c r="H595" s="307">
        <f>SUM(H513,H524,H537,H543,H549,)</f>
        <v>68691</v>
      </c>
      <c r="I595" s="307">
        <f>SUM(I513,I524,I537,I543,I549,)</f>
        <v>0</v>
      </c>
      <c r="J595" s="29" t="e">
        <f>SUM(J513,J537,J543,J549,J558)</f>
        <v>#REF!</v>
      </c>
      <c r="K595" s="29" t="e">
        <f>SUM(K513,K537,K543,K549,K558)</f>
        <v>#REF!</v>
      </c>
      <c r="L595" s="307">
        <f>SUM(L513,L537,L543,L549,)</f>
        <v>0</v>
      </c>
      <c r="M595" s="93">
        <f t="shared" si="134"/>
        <v>15.281646273637376</v>
      </c>
    </row>
    <row r="596" spans="1:13" ht="16.5" customHeight="1">
      <c r="A596" s="238"/>
      <c r="B596" s="245"/>
      <c r="C596" s="274"/>
      <c r="D596" s="274"/>
      <c r="E596" s="275" t="s">
        <v>178</v>
      </c>
      <c r="F596" s="276">
        <f aca="true" t="shared" si="139" ref="F596:L596">SUM(F586:F595)</f>
        <v>27354600</v>
      </c>
      <c r="G596" s="276">
        <f t="shared" si="139"/>
        <v>27354600</v>
      </c>
      <c r="H596" s="276">
        <f t="shared" si="139"/>
        <v>1337571.92</v>
      </c>
      <c r="I596" s="276">
        <f t="shared" si="139"/>
        <v>0</v>
      </c>
      <c r="J596" s="276" t="e">
        <f t="shared" si="139"/>
        <v>#REF!</v>
      </c>
      <c r="K596" s="276" t="e">
        <f t="shared" si="139"/>
        <v>#REF!</v>
      </c>
      <c r="L596" s="276">
        <f t="shared" si="139"/>
        <v>0</v>
      </c>
      <c r="M596" s="93">
        <f t="shared" si="134"/>
        <v>4.88975133981122</v>
      </c>
    </row>
    <row r="597" spans="3:13" ht="12.75">
      <c r="C597" s="28"/>
      <c r="D597" s="28"/>
      <c r="E597" s="15"/>
      <c r="F597" s="38"/>
      <c r="G597" s="38"/>
      <c r="H597" s="38"/>
      <c r="I597" s="16"/>
      <c r="J597" s="38"/>
      <c r="K597" s="38"/>
      <c r="L597" s="16"/>
      <c r="M597" s="13"/>
    </row>
    <row r="598" spans="3:13" ht="14.25">
      <c r="C598" s="28"/>
      <c r="D598" s="28"/>
      <c r="E598" s="28"/>
      <c r="F598" s="31"/>
      <c r="G598" s="31"/>
      <c r="H598" s="31"/>
      <c r="I598" s="39"/>
      <c r="J598" s="32"/>
      <c r="K598" s="33"/>
      <c r="L598" s="39"/>
      <c r="M598" s="13"/>
    </row>
    <row r="599" spans="1:14" s="379" customFormat="1" ht="14.25">
      <c r="A599" s="402"/>
      <c r="B599" s="403"/>
      <c r="C599" s="404"/>
      <c r="D599" s="404"/>
      <c r="E599" s="13"/>
      <c r="F599" s="38"/>
      <c r="G599" s="14"/>
      <c r="H599" s="14"/>
      <c r="I599" s="39"/>
      <c r="J599" s="32"/>
      <c r="K599" s="33"/>
      <c r="L599" s="39"/>
      <c r="M599" s="13"/>
      <c r="N599" s="76"/>
    </row>
    <row r="600" spans="1:14" s="379" customFormat="1" ht="14.25">
      <c r="A600" s="402"/>
      <c r="B600" s="403"/>
      <c r="C600" s="13" t="s">
        <v>644</v>
      </c>
      <c r="D600" s="13"/>
      <c r="E600" s="13"/>
      <c r="F600" s="38"/>
      <c r="G600" s="14"/>
      <c r="H600" s="14"/>
      <c r="I600" s="39"/>
      <c r="J600" s="32"/>
      <c r="K600" s="33"/>
      <c r="L600" s="39"/>
      <c r="M600" s="13"/>
      <c r="N600" s="76"/>
    </row>
    <row r="601" spans="1:14" s="379" customFormat="1" ht="14.25">
      <c r="A601" s="402"/>
      <c r="B601" s="403"/>
      <c r="C601" s="13" t="s">
        <v>645</v>
      </c>
      <c r="D601" s="13"/>
      <c r="E601" s="13"/>
      <c r="F601" s="38"/>
      <c r="G601" s="14"/>
      <c r="H601" s="14"/>
      <c r="I601" s="39"/>
      <c r="J601" s="32"/>
      <c r="K601" s="33"/>
      <c r="L601" s="39"/>
      <c r="M601" s="13"/>
      <c r="N601" s="76"/>
    </row>
    <row r="602" spans="1:14" s="379" customFormat="1" ht="14.25">
      <c r="A602" s="402"/>
      <c r="B602" s="403"/>
      <c r="C602" s="13" t="s">
        <v>646</v>
      </c>
      <c r="D602" s="13"/>
      <c r="E602" s="13"/>
      <c r="F602" s="38"/>
      <c r="G602" s="14"/>
      <c r="H602" s="14"/>
      <c r="I602" s="39"/>
      <c r="J602" s="32"/>
      <c r="K602" s="33"/>
      <c r="L602" s="39"/>
      <c r="M602" s="13"/>
      <c r="N602" s="76"/>
    </row>
    <row r="603" spans="1:14" s="379" customFormat="1" ht="14.25">
      <c r="A603" s="402"/>
      <c r="B603" s="403"/>
      <c r="C603" s="404"/>
      <c r="D603" s="404"/>
      <c r="E603" s="13"/>
      <c r="F603" s="38"/>
      <c r="G603" s="14"/>
      <c r="H603" s="14"/>
      <c r="I603" s="39"/>
      <c r="J603" s="32"/>
      <c r="K603" s="33"/>
      <c r="L603" s="39"/>
      <c r="M603" s="13"/>
      <c r="N603" s="76"/>
    </row>
    <row r="604" spans="1:13" s="76" customFormat="1" ht="14.25">
      <c r="A604" s="42"/>
      <c r="B604" s="44"/>
      <c r="C604" s="13" t="s">
        <v>649</v>
      </c>
      <c r="D604" s="13"/>
      <c r="E604" s="13"/>
      <c r="F604" s="14"/>
      <c r="G604" s="14"/>
      <c r="H604" s="14"/>
      <c r="I604" s="39"/>
      <c r="J604" s="32"/>
      <c r="K604" s="33"/>
      <c r="L604" s="39"/>
      <c r="M604" s="388"/>
    </row>
    <row r="605" spans="3:13" s="13" customFormat="1" ht="11.25">
      <c r="C605" s="13" t="s">
        <v>592</v>
      </c>
      <c r="F605" s="14"/>
      <c r="G605" s="14"/>
      <c r="H605" s="14"/>
      <c r="I605" s="16"/>
      <c r="J605" s="32"/>
      <c r="K605" s="32"/>
      <c r="L605" s="16"/>
      <c r="M605" s="388"/>
    </row>
    <row r="606" spans="1:14" s="379" customFormat="1" ht="12.75">
      <c r="A606" s="402"/>
      <c r="B606" s="403"/>
      <c r="E606" s="76"/>
      <c r="F606" s="76"/>
      <c r="G606" s="76"/>
      <c r="H606" s="13" t="s">
        <v>35</v>
      </c>
      <c r="I606" s="37"/>
      <c r="J606" s="76"/>
      <c r="K606" s="76"/>
      <c r="L606" s="37"/>
      <c r="M606" s="76"/>
      <c r="N606" s="76"/>
    </row>
    <row r="607" spans="1:14" s="379" customFormat="1" ht="14.25">
      <c r="A607" s="402"/>
      <c r="B607" s="403"/>
      <c r="C607" s="404"/>
      <c r="D607" s="404"/>
      <c r="E607" s="13"/>
      <c r="F607" s="14"/>
      <c r="G607" s="14"/>
      <c r="H607" s="40" t="s">
        <v>593</v>
      </c>
      <c r="I607" s="32"/>
      <c r="J607" s="33"/>
      <c r="K607" s="40"/>
      <c r="L607" s="13"/>
      <c r="N607" s="76"/>
    </row>
    <row r="608" spans="1:14" s="379" customFormat="1" ht="12.75">
      <c r="A608" s="402"/>
      <c r="B608" s="403"/>
      <c r="C608" s="404"/>
      <c r="D608" s="404"/>
      <c r="E608" s="13"/>
      <c r="F608" s="13"/>
      <c r="G608" s="13"/>
      <c r="H608" s="13"/>
      <c r="I608" s="37"/>
      <c r="J608" s="13"/>
      <c r="K608" s="13"/>
      <c r="L608" s="37"/>
      <c r="M608" s="13"/>
      <c r="N608" s="76"/>
    </row>
    <row r="609" spans="3:13" ht="12.75">
      <c r="C609" s="13"/>
      <c r="D609" s="13"/>
      <c r="E609" s="13"/>
      <c r="F609" s="13"/>
      <c r="G609" s="13"/>
      <c r="I609" s="79"/>
      <c r="J609" s="13"/>
      <c r="K609" s="13"/>
      <c r="L609" s="79"/>
      <c r="M609" s="13"/>
    </row>
    <row r="610" spans="3:13" ht="12.75">
      <c r="C610" s="13"/>
      <c r="D610" s="13"/>
      <c r="E610" s="13"/>
      <c r="F610" s="13"/>
      <c r="G610" s="13"/>
      <c r="I610" s="79"/>
      <c r="J610" s="13"/>
      <c r="K610" s="13"/>
      <c r="L610" s="79"/>
      <c r="M610" s="13"/>
    </row>
    <row r="611" spans="9:12" ht="12.75">
      <c r="I611" s="41"/>
      <c r="L611" s="41"/>
    </row>
    <row r="612" spans="9:12" ht="12.75">
      <c r="I612" s="41"/>
      <c r="L612" s="41"/>
    </row>
    <row r="613" spans="9:12" ht="12.75">
      <c r="I613" s="41"/>
      <c r="L613" s="41"/>
    </row>
    <row r="614" spans="9:12" ht="12.75">
      <c r="I614" s="41"/>
      <c r="L614" s="41"/>
    </row>
    <row r="615" spans="9:12" ht="12.75">
      <c r="I615" s="41"/>
      <c r="L615" s="41"/>
    </row>
    <row r="616" spans="9:12" ht="12.75">
      <c r="I616" s="41"/>
      <c r="L616" s="41"/>
    </row>
    <row r="617" spans="9:12" ht="12.75">
      <c r="I617" s="41"/>
      <c r="L617" s="41"/>
    </row>
    <row r="618" spans="9:12" ht="12.75">
      <c r="I618" s="41"/>
      <c r="L618" s="41"/>
    </row>
    <row r="619" spans="9:12" ht="12.75">
      <c r="I619" s="41"/>
      <c r="L619" s="41"/>
    </row>
    <row r="620" spans="9:12" ht="12.75">
      <c r="I620" s="41"/>
      <c r="L620" s="41"/>
    </row>
    <row r="621" spans="9:12" ht="12.75">
      <c r="I621" s="41"/>
      <c r="L621" s="41"/>
    </row>
    <row r="622" spans="9:12" ht="12.75">
      <c r="I622" s="41"/>
      <c r="L622" s="41"/>
    </row>
    <row r="623" spans="9:12" ht="12.75">
      <c r="I623" s="41"/>
      <c r="L623" s="41"/>
    </row>
    <row r="624" spans="9:12" ht="12.75">
      <c r="I624" s="41"/>
      <c r="L624" s="41"/>
    </row>
    <row r="625" spans="9:12" ht="12.75">
      <c r="I625" s="41"/>
      <c r="L625" s="41"/>
    </row>
    <row r="626" spans="9:12" ht="12.75">
      <c r="I626" s="41"/>
      <c r="L626" s="41"/>
    </row>
    <row r="627" spans="9:12" ht="12.75">
      <c r="I627" s="41"/>
      <c r="L627" s="41"/>
    </row>
    <row r="628" spans="9:12" ht="12.75">
      <c r="I628" s="41"/>
      <c r="L628" s="41"/>
    </row>
    <row r="629" spans="9:12" ht="12.75">
      <c r="I629" s="41"/>
      <c r="L629" s="41"/>
    </row>
    <row r="630" spans="9:12" ht="12.75">
      <c r="I630" s="41"/>
      <c r="L630" s="41"/>
    </row>
    <row r="631" spans="9:12" ht="12.75">
      <c r="I631" s="41"/>
      <c r="L631" s="41"/>
    </row>
    <row r="632" spans="9:12" ht="12.75">
      <c r="I632" s="41"/>
      <c r="L632" s="41"/>
    </row>
    <row r="633" spans="9:12" ht="12.75">
      <c r="I633" s="41"/>
      <c r="L633" s="41"/>
    </row>
    <row r="634" spans="9:12" ht="12.75">
      <c r="I634" s="41"/>
      <c r="L634" s="41"/>
    </row>
    <row r="635" spans="9:12" ht="12.75">
      <c r="I635" s="41"/>
      <c r="L635" s="41"/>
    </row>
    <row r="636" spans="9:12" ht="12.75">
      <c r="I636" s="41"/>
      <c r="L636" s="41"/>
    </row>
    <row r="637" spans="9:12" ht="12.75">
      <c r="I637" s="41"/>
      <c r="L637" s="41"/>
    </row>
    <row r="638" spans="9:12" ht="12.75">
      <c r="I638" s="41"/>
      <c r="L638" s="41"/>
    </row>
    <row r="639" spans="9:12" ht="12.75">
      <c r="I639" s="41"/>
      <c r="L639" s="41"/>
    </row>
    <row r="640" spans="9:12" ht="12.75">
      <c r="I640" s="41"/>
      <c r="L640" s="41"/>
    </row>
    <row r="641" spans="9:12" ht="12.75">
      <c r="I641" s="41"/>
      <c r="L641" s="41"/>
    </row>
    <row r="642" spans="9:12" ht="12.75">
      <c r="I642" s="41"/>
      <c r="L642" s="41"/>
    </row>
    <row r="643" spans="9:12" ht="12.75">
      <c r="I643" s="41"/>
      <c r="L643" s="41"/>
    </row>
    <row r="644" spans="9:12" ht="12.75">
      <c r="I644" s="41"/>
      <c r="L644" s="41"/>
    </row>
    <row r="645" spans="9:12" ht="12.75">
      <c r="I645" s="41"/>
      <c r="L645" s="41"/>
    </row>
    <row r="646" spans="9:12" ht="12.75">
      <c r="I646" s="41"/>
      <c r="L646" s="41"/>
    </row>
    <row r="647" spans="9:12" ht="12.75">
      <c r="I647" s="41"/>
      <c r="L647" s="41"/>
    </row>
    <row r="648" spans="9:12" ht="12.75">
      <c r="I648" s="41"/>
      <c r="L648" s="41"/>
    </row>
    <row r="649" spans="9:12" ht="12.75">
      <c r="I649" s="41"/>
      <c r="L649" s="41"/>
    </row>
    <row r="650" spans="9:12" ht="12.75">
      <c r="I650" s="41"/>
      <c r="L650" s="41"/>
    </row>
    <row r="651" spans="9:12" ht="12.75">
      <c r="I651" s="41"/>
      <c r="L651" s="41"/>
    </row>
    <row r="652" spans="9:12" ht="12.75">
      <c r="I652" s="41"/>
      <c r="L652" s="41"/>
    </row>
    <row r="653" spans="9:12" ht="12.75">
      <c r="I653" s="41"/>
      <c r="L653" s="41"/>
    </row>
    <row r="654" spans="9:12" ht="12.75">
      <c r="I654" s="41"/>
      <c r="L654" s="41"/>
    </row>
  </sheetData>
  <sheetProtection/>
  <autoFilter ref="D1:D654"/>
  <mergeCells count="4">
    <mergeCell ref="D473:E473"/>
    <mergeCell ref="D501:E501"/>
    <mergeCell ref="E435:E436"/>
    <mergeCell ref="E449:E450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5"/>
  <sheetViews>
    <sheetView zoomScale="110" zoomScaleNormal="110" zoomScalePageLayoutView="0" workbookViewId="0" topLeftCell="A1">
      <selection activeCell="B210" sqref="B210:K211"/>
    </sheetView>
  </sheetViews>
  <sheetFormatPr defaultColWidth="9.140625" defaultRowHeight="12.75"/>
  <cols>
    <col min="1" max="1" width="6.7109375" style="13" customWidth="1"/>
    <col min="2" max="2" width="44.57421875" style="13" customWidth="1"/>
    <col min="3" max="5" width="12.7109375" style="14" customWidth="1"/>
    <col min="6" max="6" width="12.7109375" style="63" customWidth="1"/>
    <col min="7" max="8" width="15.7109375" style="14" hidden="1" customWidth="1"/>
    <col min="9" max="9" width="12.7109375" style="63" customWidth="1"/>
    <col min="10" max="10" width="6.421875" style="14" bestFit="1" customWidth="1"/>
    <col min="11" max="11" width="7.421875" style="14" bestFit="1" customWidth="1"/>
    <col min="12" max="12" width="8.8515625" style="0" customWidth="1"/>
    <col min="13" max="17" width="9.140625" style="13" customWidth="1"/>
    <col min="18" max="20" width="9.8515625" style="13" bestFit="1" customWidth="1"/>
    <col min="21" max="16384" width="9.140625" style="13" customWidth="1"/>
  </cols>
  <sheetData>
    <row r="1" spans="2:11" s="15" customFormat="1" ht="11.25">
      <c r="B1" s="15" t="s">
        <v>455</v>
      </c>
      <c r="D1" s="38"/>
      <c r="E1" s="38"/>
      <c r="F1" s="60"/>
      <c r="G1" s="38"/>
      <c r="H1" s="38"/>
      <c r="I1" s="60"/>
      <c r="J1" s="38"/>
      <c r="K1" s="38"/>
    </row>
    <row r="2" spans="6:9" ht="12.75">
      <c r="F2" s="61"/>
      <c r="I2" s="61"/>
    </row>
    <row r="3" spans="2:12" ht="15.75">
      <c r="B3" s="24" t="s">
        <v>600</v>
      </c>
      <c r="F3" s="61"/>
      <c r="I3" s="61"/>
      <c r="L3" s="76"/>
    </row>
    <row r="4" spans="2:9" ht="15.75">
      <c r="B4" s="383"/>
      <c r="F4" s="61"/>
      <c r="I4" s="61"/>
    </row>
    <row r="5" spans="2:12" ht="15.75">
      <c r="B5" s="24" t="s">
        <v>648</v>
      </c>
      <c r="F5" s="61"/>
      <c r="I5" s="61"/>
      <c r="L5" s="76"/>
    </row>
    <row r="6" spans="6:9" ht="12.75">
      <c r="F6" s="61"/>
      <c r="I6" s="61"/>
    </row>
    <row r="7" spans="2:11" s="385" customFormat="1" ht="15.75">
      <c r="B7" s="383"/>
      <c r="D7" s="392"/>
      <c r="E7" s="392"/>
      <c r="F7" s="393"/>
      <c r="G7" s="392"/>
      <c r="H7" s="392"/>
      <c r="I7" s="393"/>
      <c r="J7" s="392"/>
      <c r="K7" s="392"/>
    </row>
    <row r="8" spans="2:11" s="15" customFormat="1" ht="15.75">
      <c r="B8" s="383"/>
      <c r="D8" s="38"/>
      <c r="E8" s="38"/>
      <c r="F8" s="60"/>
      <c r="G8" s="38"/>
      <c r="H8" s="38"/>
      <c r="I8" s="60"/>
      <c r="J8" s="38"/>
      <c r="K8" s="38"/>
    </row>
    <row r="9" spans="2:11" s="15" customFormat="1" ht="15.75">
      <c r="B9" s="24"/>
      <c r="D9" s="38"/>
      <c r="E9" s="38"/>
      <c r="F9" s="60"/>
      <c r="G9" s="38"/>
      <c r="H9" s="38"/>
      <c r="I9" s="60"/>
      <c r="J9" s="38"/>
      <c r="K9" s="38"/>
    </row>
    <row r="10" spans="6:9" ht="12.75">
      <c r="F10" s="61"/>
      <c r="I10" s="61"/>
    </row>
    <row r="11" spans="1:11" ht="12.75">
      <c r="A11" s="111"/>
      <c r="B11" s="112"/>
      <c r="C11" s="86">
        <v>1</v>
      </c>
      <c r="D11" s="86">
        <v>2</v>
      </c>
      <c r="E11" s="86">
        <v>3</v>
      </c>
      <c r="F11" s="86">
        <v>4</v>
      </c>
      <c r="G11" s="87" t="s">
        <v>1</v>
      </c>
      <c r="H11" s="87" t="s">
        <v>2</v>
      </c>
      <c r="I11" s="86"/>
      <c r="J11" s="86">
        <v>5</v>
      </c>
      <c r="K11" s="86">
        <v>6</v>
      </c>
    </row>
    <row r="12" spans="1:11" ht="12.75">
      <c r="A12" s="112"/>
      <c r="B12" s="112"/>
      <c r="C12" s="88" t="s">
        <v>609</v>
      </c>
      <c r="D12" s="382" t="s">
        <v>587</v>
      </c>
      <c r="E12" s="382" t="s">
        <v>588</v>
      </c>
      <c r="F12" s="382" t="s">
        <v>585</v>
      </c>
      <c r="G12" s="89">
        <v>2006</v>
      </c>
      <c r="H12" s="89">
        <v>2007</v>
      </c>
      <c r="I12" s="88"/>
      <c r="J12" s="88" t="s">
        <v>200</v>
      </c>
      <c r="K12" s="88" t="s">
        <v>201</v>
      </c>
    </row>
    <row r="13" spans="1:11" ht="12.75">
      <c r="A13" s="112"/>
      <c r="B13" s="112"/>
      <c r="C13" s="88" t="s">
        <v>586</v>
      </c>
      <c r="D13" s="88">
        <v>2018</v>
      </c>
      <c r="E13" s="88"/>
      <c r="F13" s="88" t="s">
        <v>598</v>
      </c>
      <c r="G13" s="89"/>
      <c r="H13" s="89"/>
      <c r="I13" s="88"/>
      <c r="J13" s="86" t="s">
        <v>414</v>
      </c>
      <c r="K13" s="86" t="s">
        <v>21</v>
      </c>
    </row>
    <row r="14" spans="1:11" ht="12.75">
      <c r="A14" s="113" t="s">
        <v>202</v>
      </c>
      <c r="B14" s="113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12.75">
      <c r="A15" s="114">
        <v>6</v>
      </c>
      <c r="B15" s="115" t="s">
        <v>203</v>
      </c>
      <c r="C15" s="95">
        <f>SUM(C39)</f>
        <v>1672970</v>
      </c>
      <c r="D15" s="95">
        <f>SUM(D39)</f>
        <v>27154600</v>
      </c>
      <c r="E15" s="95">
        <f>SUM(E39)</f>
        <v>27154600</v>
      </c>
      <c r="F15" s="95">
        <f>SUM(F39)</f>
        <v>1813759.8</v>
      </c>
      <c r="G15" s="116">
        <f>+G39</f>
        <v>39166700</v>
      </c>
      <c r="H15" s="116">
        <f>+H39</f>
        <v>35909100</v>
      </c>
      <c r="I15" s="95">
        <f>SUM(I39)</f>
        <v>0</v>
      </c>
      <c r="J15" s="93">
        <f>+F15/C15*100</f>
        <v>108.41556035075345</v>
      </c>
      <c r="K15" s="93">
        <f>+F15/E15*100</f>
        <v>6.679383235252959</v>
      </c>
    </row>
    <row r="16" spans="1:11" ht="12.75">
      <c r="A16" s="117">
        <v>7</v>
      </c>
      <c r="B16" s="115" t="s">
        <v>204</v>
      </c>
      <c r="C16" s="100">
        <f>SUM(C97)</f>
        <v>0</v>
      </c>
      <c r="D16" s="100">
        <f>SUM(D97)</f>
        <v>200000</v>
      </c>
      <c r="E16" s="100">
        <f>SUM(E97)</f>
        <v>200000</v>
      </c>
      <c r="F16" s="100">
        <f>SUM(F97)</f>
        <v>0</v>
      </c>
      <c r="G16" s="118">
        <f>+G97</f>
        <v>105500</v>
      </c>
      <c r="H16" s="118">
        <f>+H97</f>
        <v>454500</v>
      </c>
      <c r="I16" s="100">
        <f>SUM(I97)</f>
        <v>0</v>
      </c>
      <c r="J16" s="93" t="e">
        <f>+F16/C16*100</f>
        <v>#DIV/0!</v>
      </c>
      <c r="K16" s="93">
        <f>+F16/E16*100</f>
        <v>0</v>
      </c>
    </row>
    <row r="17" spans="1:11" ht="12.75">
      <c r="A17" s="114">
        <v>3</v>
      </c>
      <c r="B17" s="115" t="s">
        <v>3</v>
      </c>
      <c r="C17" s="95">
        <f>SUM(C104)</f>
        <v>1033623</v>
      </c>
      <c r="D17" s="95">
        <f>SUM(D104)</f>
        <v>3494600</v>
      </c>
      <c r="E17" s="95">
        <f>SUM(E104)</f>
        <v>3494600</v>
      </c>
      <c r="F17" s="95">
        <f>SUM(F104)</f>
        <v>1185704</v>
      </c>
      <c r="G17" s="93" t="e">
        <f>+G104</f>
        <v>#REF!</v>
      </c>
      <c r="H17" s="93" t="e">
        <f>+H104</f>
        <v>#REF!</v>
      </c>
      <c r="I17" s="95">
        <f>SUM(I104)</f>
        <v>0</v>
      </c>
      <c r="J17" s="93">
        <f>+F17/C17*100</f>
        <v>114.71339163311963</v>
      </c>
      <c r="K17" s="93">
        <f>+F17/E17*100</f>
        <v>33.929605677330734</v>
      </c>
    </row>
    <row r="18" spans="1:11" ht="12.75">
      <c r="A18" s="117">
        <v>4</v>
      </c>
      <c r="B18" s="115" t="s">
        <v>11</v>
      </c>
      <c r="C18" s="100">
        <f>SUM(C167)</f>
        <v>474641</v>
      </c>
      <c r="D18" s="100">
        <f>SUM(D167)</f>
        <v>23860000</v>
      </c>
      <c r="E18" s="100">
        <f>SUM(E167)</f>
        <v>23860000</v>
      </c>
      <c r="F18" s="100">
        <f>SUM(F167)</f>
        <v>151867</v>
      </c>
      <c r="G18" s="119">
        <f>+G167</f>
        <v>14816000</v>
      </c>
      <c r="H18" s="119">
        <f>+H167</f>
        <v>11018700</v>
      </c>
      <c r="I18" s="100">
        <f>SUM(I167)</f>
        <v>0</v>
      </c>
      <c r="J18" s="93">
        <f>+F18/C18*100</f>
        <v>31.99618237783925</v>
      </c>
      <c r="K18" s="93">
        <f>+F18/E18*100</f>
        <v>0.6364920368818106</v>
      </c>
    </row>
    <row r="19" spans="1:11" ht="12.75">
      <c r="A19" s="114"/>
      <c r="B19" s="115" t="s">
        <v>429</v>
      </c>
      <c r="C19" s="95">
        <f>C15+C16-C17-C18</f>
        <v>164706</v>
      </c>
      <c r="D19" s="95">
        <f>D15+D16-D17-D18</f>
        <v>0</v>
      </c>
      <c r="E19" s="95">
        <f>E15+E16-E17-E18</f>
        <v>0</v>
      </c>
      <c r="F19" s="95">
        <f>F15+F16-F17-F18</f>
        <v>476188.80000000005</v>
      </c>
      <c r="G19" s="116" t="e">
        <f>+G15+G16-G17-G18</f>
        <v>#REF!</v>
      </c>
      <c r="H19" s="116" t="e">
        <f>+H15+H16-H17-H18</f>
        <v>#REF!</v>
      </c>
      <c r="I19" s="95">
        <f>I15+I16-I17-I18</f>
        <v>0</v>
      </c>
      <c r="J19" s="93">
        <f>+F19/C19*100</f>
        <v>289.11442206112713</v>
      </c>
      <c r="K19" s="93" t="e">
        <f>+F19/E19*100</f>
        <v>#DIV/0!</v>
      </c>
    </row>
    <row r="20" spans="1:11" ht="12.75">
      <c r="A20" s="120"/>
      <c r="B20" s="120"/>
      <c r="C20" s="121"/>
      <c r="D20" s="121"/>
      <c r="E20" s="121"/>
      <c r="F20" s="104"/>
      <c r="G20" s="121"/>
      <c r="H20" s="121"/>
      <c r="I20" s="104"/>
      <c r="J20" s="119"/>
      <c r="K20" s="119"/>
    </row>
    <row r="21" spans="1:11" ht="12.75">
      <c r="A21" s="113" t="s">
        <v>205</v>
      </c>
      <c r="B21" s="113"/>
      <c r="C21" s="90"/>
      <c r="D21" s="90"/>
      <c r="E21" s="90"/>
      <c r="F21" s="122"/>
      <c r="G21" s="90"/>
      <c r="H21" s="90"/>
      <c r="I21" s="122"/>
      <c r="J21" s="123"/>
      <c r="K21" s="123"/>
    </row>
    <row r="22" spans="1:11" ht="12.75">
      <c r="A22" s="117">
        <v>8</v>
      </c>
      <c r="B22" s="115" t="s">
        <v>206</v>
      </c>
      <c r="C22" s="100">
        <f>SUM(C186)</f>
        <v>0</v>
      </c>
      <c r="D22" s="297">
        <f>SUM(D186)</f>
        <v>0</v>
      </c>
      <c r="E22" s="297">
        <f>SUM(E186)</f>
        <v>0</v>
      </c>
      <c r="F22" s="100">
        <f>SUM(F186)</f>
        <v>0</v>
      </c>
      <c r="G22" s="119">
        <f>+G186</f>
        <v>0</v>
      </c>
      <c r="H22" s="119">
        <f>+H186</f>
        <v>20700</v>
      </c>
      <c r="I22" s="100">
        <f>SUM(I186)</f>
        <v>0</v>
      </c>
      <c r="J22" s="119" t="e">
        <f>+F22/C22*100</f>
        <v>#DIV/0!</v>
      </c>
      <c r="K22" s="119" t="e">
        <f aca="true" t="shared" si="0" ref="K22:K29">+F22/E22*100</f>
        <v>#DIV/0!</v>
      </c>
    </row>
    <row r="23" spans="1:11" ht="12.75">
      <c r="A23" s="114"/>
      <c r="B23" s="115" t="s">
        <v>207</v>
      </c>
      <c r="C23" s="95">
        <f aca="true" t="shared" si="1" ref="C23:H23">C22</f>
        <v>0</v>
      </c>
      <c r="D23" s="298">
        <f t="shared" si="1"/>
        <v>0</v>
      </c>
      <c r="E23" s="95">
        <f t="shared" si="1"/>
        <v>0</v>
      </c>
      <c r="F23" s="95">
        <f t="shared" si="1"/>
        <v>0</v>
      </c>
      <c r="G23" s="92">
        <f t="shared" si="1"/>
        <v>0</v>
      </c>
      <c r="H23" s="92">
        <f t="shared" si="1"/>
        <v>20700</v>
      </c>
      <c r="I23" s="95">
        <f>I22</f>
        <v>0</v>
      </c>
      <c r="J23" s="119" t="e">
        <f>+D23/C23*100</f>
        <v>#DIV/0!</v>
      </c>
      <c r="K23" s="119" t="e">
        <f t="shared" si="0"/>
        <v>#DIV/0!</v>
      </c>
    </row>
    <row r="24" spans="1:11" ht="12.75">
      <c r="A24" s="120"/>
      <c r="B24" s="120"/>
      <c r="C24" s="121"/>
      <c r="D24" s="121"/>
      <c r="E24" s="121"/>
      <c r="F24" s="104"/>
      <c r="G24" s="121"/>
      <c r="H24" s="121"/>
      <c r="I24" s="104"/>
      <c r="J24" s="119"/>
      <c r="K24" s="119"/>
    </row>
    <row r="25" spans="1:11" ht="12.75">
      <c r="A25" s="113" t="s">
        <v>208</v>
      </c>
      <c r="B25" s="113"/>
      <c r="C25" s="90">
        <f>SUM(C192)</f>
        <v>0</v>
      </c>
      <c r="D25" s="90">
        <f>SUM(D192)</f>
        <v>0</v>
      </c>
      <c r="E25" s="90">
        <f>SUM(E192)</f>
        <v>0</v>
      </c>
      <c r="F25" s="90">
        <f>SUM(F192)</f>
        <v>0</v>
      </c>
      <c r="G25" s="90"/>
      <c r="H25" s="90"/>
      <c r="I25" s="90">
        <f>SUM(I192)</f>
        <v>0</v>
      </c>
      <c r="J25" s="123"/>
      <c r="K25" s="123"/>
    </row>
    <row r="26" spans="1:11" ht="12.75">
      <c r="A26" s="114">
        <v>9</v>
      </c>
      <c r="B26" s="115" t="s">
        <v>209</v>
      </c>
      <c r="C26" s="298">
        <f>SUM(C190)</f>
        <v>0</v>
      </c>
      <c r="D26" s="298">
        <f>SUM(D190)</f>
        <v>0</v>
      </c>
      <c r="E26" s="298">
        <f>SUM(E190)</f>
        <v>0</v>
      </c>
      <c r="F26" s="298">
        <f>SUM(F190)</f>
        <v>0</v>
      </c>
      <c r="G26" s="93">
        <f>+G190</f>
        <v>0</v>
      </c>
      <c r="H26" s="93">
        <f>+H190</f>
        <v>-3534883.2</v>
      </c>
      <c r="I26" s="298">
        <f>SUM(I190)</f>
        <v>0</v>
      </c>
      <c r="J26" s="119" t="e">
        <f>+F26/C26*100</f>
        <v>#DIV/0!</v>
      </c>
      <c r="K26" s="119" t="e">
        <f t="shared" si="0"/>
        <v>#DIV/0!</v>
      </c>
    </row>
    <row r="27" spans="1:11" ht="12.75">
      <c r="A27" s="120"/>
      <c r="B27" s="120"/>
      <c r="C27" s="121"/>
      <c r="D27" s="121"/>
      <c r="E27" s="121"/>
      <c r="F27" s="104"/>
      <c r="G27" s="121"/>
      <c r="H27" s="121"/>
      <c r="I27" s="104"/>
      <c r="J27" s="119"/>
      <c r="K27" s="119"/>
    </row>
    <row r="28" spans="1:21" s="17" customFormat="1" ht="11.25">
      <c r="A28" s="113" t="s">
        <v>210</v>
      </c>
      <c r="B28" s="113"/>
      <c r="C28" s="113"/>
      <c r="D28" s="113"/>
      <c r="E28" s="113"/>
      <c r="F28" s="113"/>
      <c r="G28" s="113"/>
      <c r="H28" s="113"/>
      <c r="I28" s="113"/>
      <c r="J28" s="123"/>
      <c r="K28" s="123"/>
      <c r="L28" s="47"/>
      <c r="M28" s="46"/>
      <c r="N28" s="46"/>
      <c r="O28" s="46"/>
      <c r="P28" s="46"/>
      <c r="Q28" s="46"/>
      <c r="R28" s="47"/>
      <c r="S28" s="47"/>
      <c r="T28" s="47"/>
      <c r="U28" s="47"/>
    </row>
    <row r="29" spans="1:21" s="17" customFormat="1" ht="11.25">
      <c r="A29" s="124"/>
      <c r="B29" s="124"/>
      <c r="C29" s="109">
        <f aca="true" t="shared" si="2" ref="C29:H29">SUM(C19,C23,C26)</f>
        <v>164706</v>
      </c>
      <c r="D29" s="109">
        <f t="shared" si="2"/>
        <v>0</v>
      </c>
      <c r="E29" s="109">
        <f t="shared" si="2"/>
        <v>0</v>
      </c>
      <c r="F29" s="109">
        <f t="shared" si="2"/>
        <v>476188.80000000005</v>
      </c>
      <c r="G29" s="109" t="e">
        <f t="shared" si="2"/>
        <v>#REF!</v>
      </c>
      <c r="H29" s="109" t="e">
        <f t="shared" si="2"/>
        <v>#REF!</v>
      </c>
      <c r="I29" s="109">
        <f>SUM(I19,I23,I26)</f>
        <v>0</v>
      </c>
      <c r="J29" s="119">
        <f>+F29/C29*100</f>
        <v>289.11442206112713</v>
      </c>
      <c r="K29" s="119" t="e">
        <f t="shared" si="0"/>
        <v>#DIV/0!</v>
      </c>
      <c r="L29" s="47"/>
      <c r="M29" s="46"/>
      <c r="N29" s="46"/>
      <c r="O29" s="46"/>
      <c r="P29" s="46"/>
      <c r="Q29" s="46"/>
      <c r="R29" s="47"/>
      <c r="S29" s="47"/>
      <c r="T29" s="47"/>
      <c r="U29" s="47"/>
    </row>
    <row r="30" spans="1:21" s="17" customFormat="1" ht="11.25">
      <c r="A30" s="124"/>
      <c r="B30" s="124"/>
      <c r="C30" s="125"/>
      <c r="D30" s="126"/>
      <c r="E30" s="126"/>
      <c r="F30" s="125"/>
      <c r="G30" s="127"/>
      <c r="H30" s="127"/>
      <c r="I30" s="125"/>
      <c r="J30" s="127"/>
      <c r="K30" s="119"/>
      <c r="L30" s="47"/>
      <c r="M30" s="46"/>
      <c r="N30" s="46"/>
      <c r="O30" s="46"/>
      <c r="P30" s="46"/>
      <c r="Q30" s="46"/>
      <c r="R30" s="47"/>
      <c r="S30" s="47"/>
      <c r="T30" s="47"/>
      <c r="U30" s="47"/>
    </row>
    <row r="31" spans="1:21" s="17" customFormat="1" ht="11.25">
      <c r="A31" s="127"/>
      <c r="B31" s="387"/>
      <c r="C31" s="127"/>
      <c r="D31" s="127"/>
      <c r="E31" s="127"/>
      <c r="F31" s="127"/>
      <c r="G31" s="127"/>
      <c r="H31" s="127"/>
      <c r="I31" s="127"/>
      <c r="J31" s="127"/>
      <c r="K31" s="127"/>
      <c r="L31" s="47"/>
      <c r="M31" s="46"/>
      <c r="N31" s="46"/>
      <c r="O31" s="46"/>
      <c r="P31" s="46"/>
      <c r="Q31" s="46"/>
      <c r="R31" s="47"/>
      <c r="S31" s="47"/>
      <c r="T31" s="47"/>
      <c r="U31" s="47"/>
    </row>
    <row r="32" spans="1:21" s="17" customFormat="1" ht="11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47"/>
      <c r="M32" s="46"/>
      <c r="N32" s="46"/>
      <c r="O32" s="46"/>
      <c r="P32" s="46"/>
      <c r="Q32" s="46"/>
      <c r="R32" s="47"/>
      <c r="S32" s="47"/>
      <c r="T32" s="47"/>
      <c r="U32" s="47"/>
    </row>
    <row r="33" spans="1:21" s="17" customFormat="1" ht="11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47"/>
      <c r="M33" s="65"/>
      <c r="N33" s="65"/>
      <c r="O33" s="65"/>
      <c r="P33" s="65"/>
      <c r="Q33" s="65"/>
      <c r="R33" s="47"/>
      <c r="S33" s="47"/>
      <c r="T33" s="47"/>
      <c r="U33" s="47"/>
    </row>
    <row r="34" spans="1:11" ht="12.75">
      <c r="A34" s="120"/>
      <c r="B34" s="120"/>
      <c r="C34" s="95"/>
      <c r="D34" s="95"/>
      <c r="E34" s="95"/>
      <c r="F34" s="94"/>
      <c r="G34" s="95">
        <v>0</v>
      </c>
      <c r="H34" s="95">
        <v>-9.313225746154791E-10</v>
      </c>
      <c r="I34" s="94"/>
      <c r="J34" s="95"/>
      <c r="K34" s="95"/>
    </row>
    <row r="35" spans="1:11" ht="12.75">
      <c r="A35" s="112" t="s">
        <v>0</v>
      </c>
      <c r="B35" s="112"/>
      <c r="C35" s="86">
        <v>2</v>
      </c>
      <c r="D35" s="86">
        <v>2</v>
      </c>
      <c r="E35" s="86">
        <v>3</v>
      </c>
      <c r="F35" s="86">
        <v>4</v>
      </c>
      <c r="G35" s="87" t="s">
        <v>211</v>
      </c>
      <c r="H35" s="87" t="s">
        <v>1</v>
      </c>
      <c r="I35" s="86">
        <v>4</v>
      </c>
      <c r="J35" s="86">
        <v>5</v>
      </c>
      <c r="K35" s="86">
        <v>6</v>
      </c>
    </row>
    <row r="36" spans="1:11" ht="12.75">
      <c r="A36" s="112" t="s">
        <v>212</v>
      </c>
      <c r="B36" s="112" t="s">
        <v>213</v>
      </c>
      <c r="C36" s="424" t="s">
        <v>610</v>
      </c>
      <c r="D36" s="88" t="s">
        <v>587</v>
      </c>
      <c r="E36" s="88" t="s">
        <v>588</v>
      </c>
      <c r="F36" s="88" t="s">
        <v>589</v>
      </c>
      <c r="G36" s="89">
        <v>2006</v>
      </c>
      <c r="H36" s="89">
        <v>2007</v>
      </c>
      <c r="I36" s="88"/>
      <c r="J36" s="88" t="s">
        <v>200</v>
      </c>
      <c r="K36" s="88" t="s">
        <v>214</v>
      </c>
    </row>
    <row r="37" spans="1:11" ht="12.75">
      <c r="A37" s="112" t="s">
        <v>310</v>
      </c>
      <c r="B37" s="112"/>
      <c r="C37" s="424" t="s">
        <v>590</v>
      </c>
      <c r="D37" s="88" t="s">
        <v>611</v>
      </c>
      <c r="E37" s="88" t="s">
        <v>611</v>
      </c>
      <c r="F37" s="88" t="s">
        <v>612</v>
      </c>
      <c r="G37" s="89"/>
      <c r="H37" s="89"/>
      <c r="I37" s="88"/>
      <c r="J37" s="88" t="s">
        <v>456</v>
      </c>
      <c r="K37" s="86" t="s">
        <v>21</v>
      </c>
    </row>
    <row r="38" spans="1:11" ht="12.75">
      <c r="A38" s="113" t="s">
        <v>202</v>
      </c>
      <c r="B38" s="113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12.75">
      <c r="A39" s="128">
        <v>6</v>
      </c>
      <c r="B39" s="129" t="s">
        <v>203</v>
      </c>
      <c r="C39" s="91">
        <f aca="true" t="shared" si="3" ref="C39:I39">SUM(C40,C53,C64,C74,C88,C92)</f>
        <v>1672970</v>
      </c>
      <c r="D39" s="91">
        <f t="shared" si="3"/>
        <v>27154600</v>
      </c>
      <c r="E39" s="91">
        <f t="shared" si="3"/>
        <v>27154600</v>
      </c>
      <c r="F39" s="91">
        <f t="shared" si="3"/>
        <v>1813759.8</v>
      </c>
      <c r="G39" s="91">
        <f t="shared" si="3"/>
        <v>39166700</v>
      </c>
      <c r="H39" s="91">
        <f t="shared" si="3"/>
        <v>35909100</v>
      </c>
      <c r="I39" s="91">
        <f t="shared" si="3"/>
        <v>0</v>
      </c>
      <c r="J39" s="91">
        <f>+F39/C39*100</f>
        <v>108.41556035075345</v>
      </c>
      <c r="K39" s="91">
        <f>+F39/E39*100</f>
        <v>6.679383235252959</v>
      </c>
    </row>
    <row r="40" spans="1:11" s="19" customFormat="1" ht="11.25">
      <c r="A40" s="114">
        <v>61</v>
      </c>
      <c r="B40" s="115" t="s">
        <v>215</v>
      </c>
      <c r="C40" s="95">
        <f>SUM(C41,C47,C50)</f>
        <v>405890</v>
      </c>
      <c r="D40" s="95">
        <f>SUM(D41,D47,D50)</f>
        <v>2171000</v>
      </c>
      <c r="E40" s="95">
        <f>SUM(E41,E47,E50)</f>
        <v>2171000</v>
      </c>
      <c r="F40" s="95">
        <f>SUM(F41,F47,F50)</f>
        <v>1276943</v>
      </c>
      <c r="G40" s="93">
        <v>25696000</v>
      </c>
      <c r="H40" s="93">
        <v>22204800</v>
      </c>
      <c r="I40" s="95">
        <f>SUM(I41,I47,I50)</f>
        <v>0</v>
      </c>
      <c r="J40" s="93">
        <f>+F40/C40*100</f>
        <v>314.6032176205376</v>
      </c>
      <c r="K40" s="93">
        <f>+F40/E40*100</f>
        <v>58.81819438046983</v>
      </c>
    </row>
    <row r="41" spans="1:11" s="19" customFormat="1" ht="11.25">
      <c r="A41" s="114">
        <v>611</v>
      </c>
      <c r="B41" s="115" t="s">
        <v>216</v>
      </c>
      <c r="C41" s="95">
        <f>SUM(C42:C45)-C46</f>
        <v>381636</v>
      </c>
      <c r="D41" s="95">
        <f>SUM(D42:D45)-D46</f>
        <v>2080000</v>
      </c>
      <c r="E41" s="95">
        <f>SUM(E42:E45)-E46</f>
        <v>2080000</v>
      </c>
      <c r="F41" s="95">
        <f>SUM(F42:F45)-F46</f>
        <v>1240725</v>
      </c>
      <c r="G41" s="93">
        <v>11200000</v>
      </c>
      <c r="H41" s="93">
        <v>9135000</v>
      </c>
      <c r="I41" s="95">
        <f>SUM(I42:I45)-I46</f>
        <v>0</v>
      </c>
      <c r="J41" s="93">
        <f aca="true" t="shared" si="4" ref="J41:J96">+F41/C41*100</f>
        <v>325.1069081533189</v>
      </c>
      <c r="K41" s="93">
        <f aca="true" t="shared" si="5" ref="K41:K96">+F41/E41*100</f>
        <v>59.65024038461538</v>
      </c>
    </row>
    <row r="42" spans="1:11" s="22" customFormat="1" ht="11.25">
      <c r="A42" s="130">
        <v>6111</v>
      </c>
      <c r="B42" s="131" t="s">
        <v>386</v>
      </c>
      <c r="C42" s="96">
        <v>381636</v>
      </c>
      <c r="D42" s="96">
        <v>2000000</v>
      </c>
      <c r="E42" s="96">
        <v>2000000</v>
      </c>
      <c r="F42" s="96">
        <v>1240725</v>
      </c>
      <c r="G42" s="97"/>
      <c r="H42" s="97"/>
      <c r="I42" s="96"/>
      <c r="J42" s="97">
        <f t="shared" si="4"/>
        <v>325.1069081533189</v>
      </c>
      <c r="K42" s="97">
        <f t="shared" si="5"/>
        <v>62.03625</v>
      </c>
    </row>
    <row r="43" spans="1:11" s="22" customFormat="1" ht="11.25">
      <c r="A43" s="130">
        <v>6112</v>
      </c>
      <c r="B43" s="131" t="s">
        <v>387</v>
      </c>
      <c r="C43" s="96"/>
      <c r="D43" s="96">
        <v>50000</v>
      </c>
      <c r="E43" s="96">
        <v>50000</v>
      </c>
      <c r="F43" s="96"/>
      <c r="G43" s="97"/>
      <c r="H43" s="97"/>
      <c r="I43" s="96"/>
      <c r="J43" s="97" t="e">
        <f t="shared" si="4"/>
        <v>#DIV/0!</v>
      </c>
      <c r="K43" s="97">
        <f t="shared" si="5"/>
        <v>0</v>
      </c>
    </row>
    <row r="44" spans="1:11" s="22" customFormat="1" ht="11.25">
      <c r="A44" s="130">
        <v>6113</v>
      </c>
      <c r="B44" s="131" t="s">
        <v>388</v>
      </c>
      <c r="C44" s="96"/>
      <c r="D44" s="96">
        <v>20000</v>
      </c>
      <c r="E44" s="96">
        <v>20000</v>
      </c>
      <c r="F44" s="96"/>
      <c r="G44" s="97"/>
      <c r="H44" s="97"/>
      <c r="I44" s="96"/>
      <c r="J44" s="97" t="e">
        <f t="shared" si="4"/>
        <v>#DIV/0!</v>
      </c>
      <c r="K44" s="97">
        <f t="shared" si="5"/>
        <v>0</v>
      </c>
    </row>
    <row r="45" spans="1:11" s="22" customFormat="1" ht="11.25">
      <c r="A45" s="130">
        <v>6114</v>
      </c>
      <c r="B45" s="131" t="s">
        <v>389</v>
      </c>
      <c r="C45" s="96"/>
      <c r="D45" s="96">
        <v>10000</v>
      </c>
      <c r="E45" s="96">
        <v>10000</v>
      </c>
      <c r="F45" s="96"/>
      <c r="G45" s="97"/>
      <c r="H45" s="97"/>
      <c r="I45" s="96"/>
      <c r="J45" s="97" t="e">
        <f t="shared" si="4"/>
        <v>#DIV/0!</v>
      </c>
      <c r="K45" s="97">
        <f t="shared" si="5"/>
        <v>0</v>
      </c>
    </row>
    <row r="46" spans="1:11" s="22" customFormat="1" ht="11.25">
      <c r="A46" s="130">
        <v>6117</v>
      </c>
      <c r="B46" s="131" t="s">
        <v>423</v>
      </c>
      <c r="C46" s="96"/>
      <c r="D46" s="96"/>
      <c r="E46" s="96"/>
      <c r="F46" s="96"/>
      <c r="G46" s="97"/>
      <c r="H46" s="97"/>
      <c r="I46" s="96"/>
      <c r="J46" s="97" t="e">
        <f t="shared" si="4"/>
        <v>#DIV/0!</v>
      </c>
      <c r="K46" s="97" t="e">
        <f t="shared" si="5"/>
        <v>#DIV/0!</v>
      </c>
    </row>
    <row r="47" spans="1:11" s="19" customFormat="1" ht="11.25">
      <c r="A47" s="114">
        <v>613</v>
      </c>
      <c r="B47" s="115" t="s">
        <v>217</v>
      </c>
      <c r="C47" s="95">
        <f>SUM(C48:C49)</f>
        <v>17617</v>
      </c>
      <c r="D47" s="95">
        <f>SUM(D48:D49)</f>
        <v>70000</v>
      </c>
      <c r="E47" s="95">
        <f>SUM(E48:E49)</f>
        <v>70000</v>
      </c>
      <c r="F47" s="95">
        <f>SUM(F48:F49)</f>
        <v>25891</v>
      </c>
      <c r="G47" s="93"/>
      <c r="H47" s="93"/>
      <c r="I47" s="95">
        <f>SUM(I48:I49)</f>
        <v>0</v>
      </c>
      <c r="J47" s="93">
        <f t="shared" si="4"/>
        <v>146.96599875120623</v>
      </c>
      <c r="K47" s="93">
        <f t="shared" si="5"/>
        <v>36.98714285714286</v>
      </c>
    </row>
    <row r="48" spans="1:11" s="22" customFormat="1" ht="11.25">
      <c r="A48" s="130">
        <v>6131</v>
      </c>
      <c r="B48" s="131" t="s">
        <v>539</v>
      </c>
      <c r="C48" s="96">
        <v>4231</v>
      </c>
      <c r="D48" s="96">
        <v>20000</v>
      </c>
      <c r="E48" s="96">
        <v>20000</v>
      </c>
      <c r="F48" s="96">
        <v>7533</v>
      </c>
      <c r="G48" s="97"/>
      <c r="H48" s="97"/>
      <c r="I48" s="96"/>
      <c r="J48" s="97">
        <f t="shared" si="4"/>
        <v>178.0430158354999</v>
      </c>
      <c r="K48" s="97">
        <f t="shared" si="5"/>
        <v>37.665</v>
      </c>
    </row>
    <row r="49" spans="1:11" s="22" customFormat="1" ht="11.25">
      <c r="A49" s="130">
        <v>6134</v>
      </c>
      <c r="B49" s="131" t="s">
        <v>540</v>
      </c>
      <c r="C49" s="96">
        <v>13386</v>
      </c>
      <c r="D49" s="96">
        <v>50000</v>
      </c>
      <c r="E49" s="96">
        <v>50000</v>
      </c>
      <c r="F49" s="96">
        <v>18358</v>
      </c>
      <c r="G49" s="97"/>
      <c r="H49" s="97"/>
      <c r="I49" s="96"/>
      <c r="J49" s="97">
        <f t="shared" si="4"/>
        <v>137.14328402808903</v>
      </c>
      <c r="K49" s="97">
        <f t="shared" si="5"/>
        <v>36.716</v>
      </c>
    </row>
    <row r="50" spans="1:11" s="19" customFormat="1" ht="11.25">
      <c r="A50" s="114">
        <v>614</v>
      </c>
      <c r="B50" s="115" t="s">
        <v>218</v>
      </c>
      <c r="C50" s="95">
        <f>SUM(C51:C52)</f>
        <v>6637</v>
      </c>
      <c r="D50" s="95">
        <f>SUM(D51:D52)</f>
        <v>21000</v>
      </c>
      <c r="E50" s="95">
        <f>SUM(E51:E52)</f>
        <v>21000</v>
      </c>
      <c r="F50" s="95">
        <f>SUM(F51:F52)</f>
        <v>10327</v>
      </c>
      <c r="G50" s="93"/>
      <c r="H50" s="93"/>
      <c r="I50" s="95">
        <f>SUM(I51:I52)</f>
        <v>0</v>
      </c>
      <c r="J50" s="93">
        <f t="shared" si="4"/>
        <v>155.59740846768116</v>
      </c>
      <c r="K50" s="93">
        <f t="shared" si="5"/>
        <v>49.17619047619048</v>
      </c>
    </row>
    <row r="51" spans="1:11" s="22" customFormat="1" ht="11.25">
      <c r="A51" s="130">
        <v>6142</v>
      </c>
      <c r="B51" s="131" t="s">
        <v>541</v>
      </c>
      <c r="C51" s="96">
        <v>6213</v>
      </c>
      <c r="D51" s="96">
        <v>20000</v>
      </c>
      <c r="E51" s="96">
        <v>20000</v>
      </c>
      <c r="F51" s="96">
        <v>9686</v>
      </c>
      <c r="G51" s="97"/>
      <c r="H51" s="97"/>
      <c r="I51" s="96"/>
      <c r="J51" s="97">
        <f t="shared" si="4"/>
        <v>155.89892161596651</v>
      </c>
      <c r="K51" s="97">
        <f t="shared" si="5"/>
        <v>48.43</v>
      </c>
    </row>
    <row r="52" spans="1:11" s="22" customFormat="1" ht="11.25">
      <c r="A52" s="130">
        <v>6145</v>
      </c>
      <c r="B52" s="131" t="s">
        <v>542</v>
      </c>
      <c r="C52" s="96">
        <v>424</v>
      </c>
      <c r="D52" s="96">
        <v>1000</v>
      </c>
      <c r="E52" s="96">
        <v>1000</v>
      </c>
      <c r="F52" s="96">
        <v>641</v>
      </c>
      <c r="G52" s="97"/>
      <c r="H52" s="97"/>
      <c r="I52" s="96"/>
      <c r="J52" s="97">
        <f t="shared" si="4"/>
        <v>151.17924528301887</v>
      </c>
      <c r="K52" s="97">
        <f t="shared" si="5"/>
        <v>64.1</v>
      </c>
    </row>
    <row r="53" spans="1:11" s="19" customFormat="1" ht="11.25">
      <c r="A53" s="117">
        <v>63</v>
      </c>
      <c r="B53" s="115" t="s">
        <v>219</v>
      </c>
      <c r="C53" s="100">
        <f>SUM(C54,C62)</f>
        <v>839669</v>
      </c>
      <c r="D53" s="100">
        <f>SUM(D54,D62)</f>
        <v>24022000</v>
      </c>
      <c r="E53" s="100">
        <f>SUM(E54,E62)</f>
        <v>24022000</v>
      </c>
      <c r="F53" s="100">
        <f>SUM(F54,F62)</f>
        <v>14082.8</v>
      </c>
      <c r="G53" s="119"/>
      <c r="H53" s="119"/>
      <c r="I53" s="100">
        <f>SUM(I54,I62)</f>
        <v>0</v>
      </c>
      <c r="J53" s="93">
        <f t="shared" si="4"/>
        <v>1.6771847001616114</v>
      </c>
      <c r="K53" s="93">
        <f t="shared" si="5"/>
        <v>0.05862459412205478</v>
      </c>
    </row>
    <row r="54" spans="1:11" s="19" customFormat="1" ht="11.25">
      <c r="A54" s="114">
        <v>633</v>
      </c>
      <c r="B54" s="115" t="s">
        <v>220</v>
      </c>
      <c r="C54" s="95">
        <f>SUM(C55:C61)</f>
        <v>731106</v>
      </c>
      <c r="D54" s="95">
        <f>SUM(D55:D61)</f>
        <v>23622000</v>
      </c>
      <c r="E54" s="95">
        <f>SUM(E55:E61)</f>
        <v>23622000</v>
      </c>
      <c r="F54" s="95">
        <f>SUM(F55:F61)</f>
        <v>1100</v>
      </c>
      <c r="G54" s="93">
        <v>52000</v>
      </c>
      <c r="H54" s="93">
        <v>22500</v>
      </c>
      <c r="I54" s="95">
        <f>SUM(I55:I61)</f>
        <v>0</v>
      </c>
      <c r="J54" s="93">
        <f t="shared" si="4"/>
        <v>0.15045697887857576</v>
      </c>
      <c r="K54" s="93">
        <f t="shared" si="5"/>
        <v>0.004656675980018627</v>
      </c>
    </row>
    <row r="55" spans="1:11" s="22" customFormat="1" ht="11.25">
      <c r="A55" s="130">
        <v>6331</v>
      </c>
      <c r="B55" s="131" t="s">
        <v>614</v>
      </c>
      <c r="C55" s="96">
        <v>575019</v>
      </c>
      <c r="D55" s="96">
        <v>2000</v>
      </c>
      <c r="E55" s="96">
        <v>2000</v>
      </c>
      <c r="F55" s="96">
        <v>1100</v>
      </c>
      <c r="G55" s="97"/>
      <c r="H55" s="97"/>
      <c r="I55" s="96"/>
      <c r="J55" s="97">
        <f t="shared" si="4"/>
        <v>0.1912980266739012</v>
      </c>
      <c r="K55" s="97">
        <f t="shared" si="5"/>
        <v>55.00000000000001</v>
      </c>
    </row>
    <row r="56" spans="1:11" s="22" customFormat="1" ht="11.25">
      <c r="A56" s="130">
        <v>6331</v>
      </c>
      <c r="B56" s="131" t="s">
        <v>613</v>
      </c>
      <c r="C56" s="96">
        <v>156087</v>
      </c>
      <c r="D56" s="96">
        <v>50000</v>
      </c>
      <c r="E56" s="96">
        <v>50000</v>
      </c>
      <c r="F56" s="96"/>
      <c r="G56" s="97"/>
      <c r="H56" s="97"/>
      <c r="I56" s="96"/>
      <c r="J56" s="97">
        <f t="shared" si="4"/>
        <v>0</v>
      </c>
      <c r="K56" s="97">
        <f t="shared" si="5"/>
        <v>0</v>
      </c>
    </row>
    <row r="57" spans="1:11" s="22" customFormat="1" ht="22.5">
      <c r="A57" s="130">
        <v>6332</v>
      </c>
      <c r="B57" s="131" t="s">
        <v>615</v>
      </c>
      <c r="C57" s="96"/>
      <c r="D57" s="96">
        <v>350000</v>
      </c>
      <c r="E57" s="96">
        <v>350000</v>
      </c>
      <c r="F57" s="96"/>
      <c r="G57" s="97"/>
      <c r="H57" s="97"/>
      <c r="I57" s="96"/>
      <c r="J57" s="97"/>
      <c r="K57" s="97">
        <f t="shared" si="5"/>
        <v>0</v>
      </c>
    </row>
    <row r="58" spans="1:11" s="22" customFormat="1" ht="11.25">
      <c r="A58" s="130">
        <v>6332</v>
      </c>
      <c r="B58" s="131" t="s">
        <v>616</v>
      </c>
      <c r="C58" s="96"/>
      <c r="D58" s="96">
        <v>9900000</v>
      </c>
      <c r="E58" s="96">
        <v>9900000</v>
      </c>
      <c r="F58" s="96"/>
      <c r="G58" s="97"/>
      <c r="H58" s="97"/>
      <c r="I58" s="96"/>
      <c r="J58" s="97"/>
      <c r="K58" s="97">
        <f t="shared" si="5"/>
        <v>0</v>
      </c>
    </row>
    <row r="59" spans="1:11" s="22" customFormat="1" ht="11.25">
      <c r="A59" s="130">
        <v>6332</v>
      </c>
      <c r="B59" s="131" t="s">
        <v>617</v>
      </c>
      <c r="C59" s="96"/>
      <c r="D59" s="96">
        <v>8000000</v>
      </c>
      <c r="E59" s="96">
        <v>8000000</v>
      </c>
      <c r="F59" s="96"/>
      <c r="G59" s="97"/>
      <c r="H59" s="97"/>
      <c r="I59" s="96"/>
      <c r="J59" s="97"/>
      <c r="K59" s="97">
        <f t="shared" si="5"/>
        <v>0</v>
      </c>
    </row>
    <row r="60" spans="1:11" s="22" customFormat="1" ht="11.25">
      <c r="A60" s="130">
        <v>6332</v>
      </c>
      <c r="B60" s="131" t="s">
        <v>618</v>
      </c>
      <c r="C60" s="96"/>
      <c r="D60" s="96">
        <v>5200000</v>
      </c>
      <c r="E60" s="96">
        <v>5200000</v>
      </c>
      <c r="F60" s="96"/>
      <c r="G60" s="97"/>
      <c r="H60" s="97"/>
      <c r="I60" s="96"/>
      <c r="J60" s="97"/>
      <c r="K60" s="97">
        <f t="shared" si="5"/>
        <v>0</v>
      </c>
    </row>
    <row r="61" spans="1:11" s="22" customFormat="1" ht="11.25">
      <c r="A61" s="130">
        <v>6332</v>
      </c>
      <c r="B61" s="131" t="s">
        <v>619</v>
      </c>
      <c r="C61" s="96"/>
      <c r="D61" s="96">
        <v>120000</v>
      </c>
      <c r="E61" s="96">
        <v>120000</v>
      </c>
      <c r="F61" s="96"/>
      <c r="G61" s="97"/>
      <c r="H61" s="97"/>
      <c r="I61" s="96"/>
      <c r="J61" s="97" t="e">
        <f t="shared" si="4"/>
        <v>#DIV/0!</v>
      </c>
      <c r="K61" s="97">
        <f t="shared" si="5"/>
        <v>0</v>
      </c>
    </row>
    <row r="62" spans="1:11" s="22" customFormat="1" ht="11.25">
      <c r="A62" s="117">
        <v>634</v>
      </c>
      <c r="B62" s="115" t="s">
        <v>219</v>
      </c>
      <c r="C62" s="100">
        <f>SUM(C63)</f>
        <v>108563</v>
      </c>
      <c r="D62" s="100">
        <f>SUM(D63)</f>
        <v>400000</v>
      </c>
      <c r="E62" s="100">
        <f>SUM(E63)</f>
        <v>400000</v>
      </c>
      <c r="F62" s="100">
        <f>SUM(F63)</f>
        <v>12982.8</v>
      </c>
      <c r="G62" s="132"/>
      <c r="H62" s="132"/>
      <c r="I62" s="100">
        <f>SUM(I63)</f>
        <v>0</v>
      </c>
      <c r="J62" s="93">
        <f t="shared" si="4"/>
        <v>11.95877048349806</v>
      </c>
      <c r="K62" s="93">
        <f>+F62/E62*100</f>
        <v>3.2457</v>
      </c>
    </row>
    <row r="63" spans="1:11" s="22" customFormat="1" ht="11.25">
      <c r="A63" s="143">
        <v>6341</v>
      </c>
      <c r="B63" s="131" t="s">
        <v>535</v>
      </c>
      <c r="C63" s="107">
        <v>108563</v>
      </c>
      <c r="D63" s="107">
        <v>400000</v>
      </c>
      <c r="E63" s="107">
        <v>400000</v>
      </c>
      <c r="F63" s="107">
        <v>12982.8</v>
      </c>
      <c r="G63" s="132"/>
      <c r="H63" s="132"/>
      <c r="I63" s="107"/>
      <c r="J63" s="97"/>
      <c r="K63" s="97"/>
    </row>
    <row r="64" spans="1:11" s="19" customFormat="1" ht="11.25">
      <c r="A64" s="114">
        <v>64</v>
      </c>
      <c r="B64" s="115" t="s">
        <v>221</v>
      </c>
      <c r="C64" s="95">
        <f>SUM(C65,C69)</f>
        <v>272954</v>
      </c>
      <c r="D64" s="95">
        <f>SUM(D65,D69)</f>
        <v>398600</v>
      </c>
      <c r="E64" s="95">
        <f>SUM(E65,E69)</f>
        <v>398600</v>
      </c>
      <c r="F64" s="95">
        <f>SUM(F65,F69)</f>
        <v>204057</v>
      </c>
      <c r="G64" s="93">
        <v>873006</v>
      </c>
      <c r="H64" s="93">
        <v>802800</v>
      </c>
      <c r="I64" s="95">
        <f>SUM(I65,I69)</f>
        <v>0</v>
      </c>
      <c r="J64" s="93">
        <f t="shared" si="4"/>
        <v>74.7587505587022</v>
      </c>
      <c r="K64" s="93">
        <f t="shared" si="5"/>
        <v>51.19342699448068</v>
      </c>
    </row>
    <row r="65" spans="1:11" s="19" customFormat="1" ht="11.25">
      <c r="A65" s="114">
        <v>641</v>
      </c>
      <c r="B65" s="115" t="s">
        <v>222</v>
      </c>
      <c r="C65" s="95">
        <f>SUM(C66:C68)</f>
        <v>6</v>
      </c>
      <c r="D65" s="95">
        <f>SUM(D66:D68)</f>
        <v>1000</v>
      </c>
      <c r="E65" s="95">
        <f>SUM(E66:E68)</f>
        <v>1000</v>
      </c>
      <c r="F65" s="95">
        <f>SUM(F66:F68)</f>
        <v>0</v>
      </c>
      <c r="G65" s="93">
        <v>173006</v>
      </c>
      <c r="H65" s="93">
        <v>145800</v>
      </c>
      <c r="I65" s="95">
        <f>SUM(I66:I68)</f>
        <v>0</v>
      </c>
      <c r="J65" s="93">
        <f t="shared" si="4"/>
        <v>0</v>
      </c>
      <c r="K65" s="93">
        <f t="shared" si="5"/>
        <v>0</v>
      </c>
    </row>
    <row r="66" spans="1:11" s="22" customFormat="1" ht="11.25">
      <c r="A66" s="130">
        <v>6412</v>
      </c>
      <c r="B66" s="131" t="s">
        <v>390</v>
      </c>
      <c r="C66" s="96"/>
      <c r="D66" s="96"/>
      <c r="E66" s="96"/>
      <c r="F66" s="96"/>
      <c r="G66" s="97"/>
      <c r="H66" s="97"/>
      <c r="I66" s="96"/>
      <c r="J66" s="97" t="e">
        <f t="shared" si="4"/>
        <v>#DIV/0!</v>
      </c>
      <c r="K66" s="97" t="e">
        <f t="shared" si="5"/>
        <v>#DIV/0!</v>
      </c>
    </row>
    <row r="67" spans="1:11" s="22" customFormat="1" ht="11.25">
      <c r="A67" s="130">
        <v>6413</v>
      </c>
      <c r="B67" s="131" t="s">
        <v>390</v>
      </c>
      <c r="C67" s="96">
        <v>6</v>
      </c>
      <c r="D67" s="96">
        <v>1000</v>
      </c>
      <c r="E67" s="96">
        <v>1000</v>
      </c>
      <c r="F67" s="96"/>
      <c r="G67" s="97"/>
      <c r="H67" s="97"/>
      <c r="I67" s="96"/>
      <c r="J67" s="97">
        <f t="shared" si="4"/>
        <v>0</v>
      </c>
      <c r="K67" s="97">
        <f t="shared" si="5"/>
        <v>0</v>
      </c>
    </row>
    <row r="68" spans="1:11" s="22" customFormat="1" ht="11.25">
      <c r="A68" s="130">
        <v>6414</v>
      </c>
      <c r="B68" s="131" t="s">
        <v>424</v>
      </c>
      <c r="C68" s="96"/>
      <c r="D68" s="96"/>
      <c r="E68" s="96"/>
      <c r="F68" s="96"/>
      <c r="G68" s="97"/>
      <c r="H68" s="97"/>
      <c r="I68" s="96"/>
      <c r="J68" s="97" t="e">
        <f t="shared" si="4"/>
        <v>#DIV/0!</v>
      </c>
      <c r="K68" s="97" t="e">
        <f t="shared" si="5"/>
        <v>#DIV/0!</v>
      </c>
    </row>
    <row r="69" spans="1:11" s="19" customFormat="1" ht="11.25">
      <c r="A69" s="114">
        <v>642</v>
      </c>
      <c r="B69" s="115" t="s">
        <v>223</v>
      </c>
      <c r="C69" s="95">
        <f>SUM(C70:C73)</f>
        <v>272948</v>
      </c>
      <c r="D69" s="95">
        <f>SUM(D70:D73)</f>
        <v>397600</v>
      </c>
      <c r="E69" s="95">
        <f>SUM(E70:E73)</f>
        <v>397600</v>
      </c>
      <c r="F69" s="95">
        <f>SUM(F70:F73)</f>
        <v>204057</v>
      </c>
      <c r="G69" s="93">
        <v>700000</v>
      </c>
      <c r="H69" s="93">
        <v>657000</v>
      </c>
      <c r="I69" s="95">
        <f>SUM(I70:I73)</f>
        <v>0</v>
      </c>
      <c r="J69" s="93">
        <f t="shared" si="4"/>
        <v>74.76039392118645</v>
      </c>
      <c r="K69" s="93">
        <f t="shared" si="5"/>
        <v>51.322183098591545</v>
      </c>
    </row>
    <row r="70" spans="1:11" s="22" customFormat="1" ht="11.25">
      <c r="A70" s="130">
        <v>6421</v>
      </c>
      <c r="B70" s="131" t="s">
        <v>391</v>
      </c>
      <c r="C70" s="98">
        <v>67091</v>
      </c>
      <c r="D70" s="98">
        <v>36000</v>
      </c>
      <c r="E70" s="98">
        <v>36000</v>
      </c>
      <c r="F70" s="96"/>
      <c r="G70" s="97"/>
      <c r="H70" s="97"/>
      <c r="I70" s="96"/>
      <c r="J70" s="97">
        <f t="shared" si="4"/>
        <v>0</v>
      </c>
      <c r="K70" s="97">
        <f t="shared" si="5"/>
        <v>0</v>
      </c>
    </row>
    <row r="71" spans="1:11" s="22" customFormat="1" ht="11.25">
      <c r="A71" s="130">
        <v>6422</v>
      </c>
      <c r="B71" s="131" t="s">
        <v>392</v>
      </c>
      <c r="C71" s="98">
        <v>101872</v>
      </c>
      <c r="D71" s="98">
        <v>239600</v>
      </c>
      <c r="E71" s="98">
        <v>239600</v>
      </c>
      <c r="F71" s="96">
        <v>106378</v>
      </c>
      <c r="G71" s="97"/>
      <c r="H71" s="97"/>
      <c r="I71" s="96"/>
      <c r="J71" s="97">
        <f t="shared" si="4"/>
        <v>104.4231977383383</v>
      </c>
      <c r="K71" s="97">
        <f t="shared" si="5"/>
        <v>44.398163606010016</v>
      </c>
    </row>
    <row r="72" spans="1:11" s="22" customFormat="1" ht="11.25">
      <c r="A72" s="130">
        <v>6423</v>
      </c>
      <c r="B72" s="131" t="s">
        <v>393</v>
      </c>
      <c r="C72" s="98">
        <v>96044</v>
      </c>
      <c r="D72" s="98">
        <v>102000</v>
      </c>
      <c r="E72" s="98">
        <v>102000</v>
      </c>
      <c r="F72" s="96">
        <v>94950</v>
      </c>
      <c r="G72" s="97"/>
      <c r="H72" s="97"/>
      <c r="I72" s="96"/>
      <c r="J72" s="97">
        <f t="shared" si="4"/>
        <v>98.86093873641248</v>
      </c>
      <c r="K72" s="97">
        <f t="shared" si="5"/>
        <v>93.08823529411765</v>
      </c>
    </row>
    <row r="73" spans="1:11" s="22" customFormat="1" ht="11.25">
      <c r="A73" s="130">
        <v>6429</v>
      </c>
      <c r="B73" s="131" t="s">
        <v>481</v>
      </c>
      <c r="C73" s="98">
        <v>7941</v>
      </c>
      <c r="D73" s="98">
        <v>20000</v>
      </c>
      <c r="E73" s="98">
        <v>20000</v>
      </c>
      <c r="F73" s="96">
        <v>2729</v>
      </c>
      <c r="G73" s="97"/>
      <c r="H73" s="97"/>
      <c r="I73" s="96"/>
      <c r="J73" s="97">
        <f t="shared" si="4"/>
        <v>34.36594887293792</v>
      </c>
      <c r="K73" s="97">
        <f t="shared" si="5"/>
        <v>13.645</v>
      </c>
    </row>
    <row r="74" spans="1:11" s="19" customFormat="1" ht="22.5">
      <c r="A74" s="117">
        <v>65</v>
      </c>
      <c r="B74" s="115" t="s">
        <v>224</v>
      </c>
      <c r="C74" s="100">
        <f aca="true" t="shared" si="6" ref="C74:I74">SUM(C75,C80,C84)</f>
        <v>125561</v>
      </c>
      <c r="D74" s="100">
        <f t="shared" si="6"/>
        <v>511000</v>
      </c>
      <c r="E74" s="100">
        <f t="shared" si="6"/>
        <v>511000</v>
      </c>
      <c r="F74" s="100">
        <f t="shared" si="6"/>
        <v>297748</v>
      </c>
      <c r="G74" s="100">
        <f t="shared" si="6"/>
        <v>12452694</v>
      </c>
      <c r="H74" s="100">
        <f t="shared" si="6"/>
        <v>12771000</v>
      </c>
      <c r="I74" s="100">
        <f t="shared" si="6"/>
        <v>0</v>
      </c>
      <c r="J74" s="93">
        <f t="shared" si="4"/>
        <v>237.13414197083492</v>
      </c>
      <c r="K74" s="93">
        <f t="shared" si="5"/>
        <v>58.26771037181996</v>
      </c>
    </row>
    <row r="75" spans="1:11" s="19" customFormat="1" ht="11.25">
      <c r="A75" s="114">
        <v>651</v>
      </c>
      <c r="B75" s="133" t="s">
        <v>225</v>
      </c>
      <c r="C75" s="95">
        <f>SUM(C77:C79)</f>
        <v>10754</v>
      </c>
      <c r="D75" s="95">
        <f aca="true" t="shared" si="7" ref="D75:I75">SUM(D76:D77)</f>
        <v>7000</v>
      </c>
      <c r="E75" s="95">
        <f t="shared" si="7"/>
        <v>7000</v>
      </c>
      <c r="F75" s="95">
        <f t="shared" si="7"/>
        <v>694</v>
      </c>
      <c r="G75" s="95">
        <f t="shared" si="7"/>
        <v>0</v>
      </c>
      <c r="H75" s="95">
        <f t="shared" si="7"/>
        <v>0</v>
      </c>
      <c r="I75" s="95">
        <f t="shared" si="7"/>
        <v>0</v>
      </c>
      <c r="J75" s="93">
        <f t="shared" si="4"/>
        <v>6.453412683652594</v>
      </c>
      <c r="K75" s="93">
        <f t="shared" si="5"/>
        <v>9.914285714285715</v>
      </c>
    </row>
    <row r="76" spans="1:11" s="19" customFormat="1" ht="11.25">
      <c r="A76" s="130">
        <v>6511</v>
      </c>
      <c r="B76" s="134" t="s">
        <v>620</v>
      </c>
      <c r="C76" s="96"/>
      <c r="D76" s="96">
        <v>2000</v>
      </c>
      <c r="E76" s="96">
        <v>2000</v>
      </c>
      <c r="F76" s="96">
        <v>478</v>
      </c>
      <c r="G76" s="97"/>
      <c r="H76" s="97"/>
      <c r="I76" s="96"/>
      <c r="J76" s="97"/>
      <c r="K76" s="93"/>
    </row>
    <row r="77" spans="1:11" s="22" customFormat="1" ht="11.25">
      <c r="A77" s="130">
        <v>6512</v>
      </c>
      <c r="B77" s="134" t="s">
        <v>394</v>
      </c>
      <c r="C77" s="98">
        <v>9604</v>
      </c>
      <c r="D77" s="98">
        <v>5000</v>
      </c>
      <c r="E77" s="98">
        <v>5000</v>
      </c>
      <c r="F77" s="96">
        <v>216</v>
      </c>
      <c r="G77" s="97"/>
      <c r="H77" s="97"/>
      <c r="I77" s="96"/>
      <c r="J77" s="97">
        <f t="shared" si="4"/>
        <v>2.2490628904623073</v>
      </c>
      <c r="K77" s="97">
        <f t="shared" si="5"/>
        <v>4.32</v>
      </c>
    </row>
    <row r="78" spans="1:11" s="22" customFormat="1" ht="11.25">
      <c r="A78" s="130">
        <v>6513</v>
      </c>
      <c r="B78" s="134" t="s">
        <v>395</v>
      </c>
      <c r="C78" s="98"/>
      <c r="D78" s="98"/>
      <c r="E78" s="98"/>
      <c r="F78" s="96"/>
      <c r="G78" s="97"/>
      <c r="H78" s="97"/>
      <c r="I78" s="96"/>
      <c r="J78" s="97" t="e">
        <f t="shared" si="4"/>
        <v>#DIV/0!</v>
      </c>
      <c r="K78" s="97" t="e">
        <f>+F78/E78*100</f>
        <v>#DIV/0!</v>
      </c>
    </row>
    <row r="79" spans="1:11" s="22" customFormat="1" ht="11.25">
      <c r="A79" s="130">
        <v>6514</v>
      </c>
      <c r="B79" s="134" t="s">
        <v>425</v>
      </c>
      <c r="C79" s="98">
        <v>1150</v>
      </c>
      <c r="D79" s="98"/>
      <c r="E79" s="98"/>
      <c r="F79" s="96"/>
      <c r="G79" s="97"/>
      <c r="H79" s="97"/>
      <c r="I79" s="96"/>
      <c r="J79" s="97">
        <f t="shared" si="4"/>
        <v>0</v>
      </c>
      <c r="K79" s="97" t="e">
        <f t="shared" si="5"/>
        <v>#DIV/0!</v>
      </c>
    </row>
    <row r="80" spans="1:11" s="19" customFormat="1" ht="11.25">
      <c r="A80" s="114">
        <v>652</v>
      </c>
      <c r="B80" s="115" t="s">
        <v>226</v>
      </c>
      <c r="C80" s="95">
        <f>SUM(C81:C83)</f>
        <v>59746</v>
      </c>
      <c r="D80" s="95">
        <f>SUM(D81:D83)</f>
        <v>304000</v>
      </c>
      <c r="E80" s="95">
        <f>SUM(E81:E83)</f>
        <v>304000</v>
      </c>
      <c r="F80" s="95">
        <f>SUM(F81:F83)</f>
        <v>259595</v>
      </c>
      <c r="G80" s="93">
        <v>12452694</v>
      </c>
      <c r="H80" s="93">
        <v>12771000</v>
      </c>
      <c r="I80" s="95">
        <f>SUM(I81:I83)</f>
        <v>0</v>
      </c>
      <c r="J80" s="93">
        <f t="shared" si="4"/>
        <v>434.4977069594617</v>
      </c>
      <c r="K80" s="93">
        <f t="shared" si="5"/>
        <v>85.39309210526315</v>
      </c>
    </row>
    <row r="81" spans="1:11" s="22" customFormat="1" ht="11.25">
      <c r="A81" s="130">
        <v>6522</v>
      </c>
      <c r="B81" s="131" t="s">
        <v>421</v>
      </c>
      <c r="C81" s="98">
        <v>2017</v>
      </c>
      <c r="D81" s="98">
        <v>4000</v>
      </c>
      <c r="E81" s="98">
        <v>4000</v>
      </c>
      <c r="F81" s="96">
        <v>804</v>
      </c>
      <c r="G81" s="97"/>
      <c r="H81" s="97"/>
      <c r="I81" s="96"/>
      <c r="J81" s="97">
        <f t="shared" si="4"/>
        <v>39.861179970252856</v>
      </c>
      <c r="K81" s="97">
        <f t="shared" si="5"/>
        <v>20.1</v>
      </c>
    </row>
    <row r="82" spans="1:11" s="22" customFormat="1" ht="11.25">
      <c r="A82" s="130">
        <v>6524</v>
      </c>
      <c r="B82" s="131" t="s">
        <v>396</v>
      </c>
      <c r="C82" s="98">
        <v>57729</v>
      </c>
      <c r="D82" s="98">
        <v>300000</v>
      </c>
      <c r="E82" s="98">
        <v>300000</v>
      </c>
      <c r="F82" s="96">
        <v>257716</v>
      </c>
      <c r="G82" s="97"/>
      <c r="H82" s="97"/>
      <c r="I82" s="96"/>
      <c r="J82" s="97">
        <f t="shared" si="4"/>
        <v>446.4238077915779</v>
      </c>
      <c r="K82" s="97">
        <f t="shared" si="5"/>
        <v>85.90533333333333</v>
      </c>
    </row>
    <row r="83" spans="1:11" s="22" customFormat="1" ht="11.25">
      <c r="A83" s="130">
        <v>6526</v>
      </c>
      <c r="B83" s="131" t="s">
        <v>397</v>
      </c>
      <c r="C83" s="98">
        <v>0</v>
      </c>
      <c r="D83" s="98"/>
      <c r="E83" s="98"/>
      <c r="F83" s="96">
        <v>1075</v>
      </c>
      <c r="G83" s="97"/>
      <c r="H83" s="97"/>
      <c r="I83" s="96">
        <v>0</v>
      </c>
      <c r="J83" s="97" t="e">
        <f t="shared" si="4"/>
        <v>#DIV/0!</v>
      </c>
      <c r="K83" s="97" t="e">
        <f t="shared" si="5"/>
        <v>#DIV/0!</v>
      </c>
    </row>
    <row r="84" spans="1:11" s="19" customFormat="1" ht="11.25">
      <c r="A84" s="114">
        <v>653</v>
      </c>
      <c r="B84" s="115" t="s">
        <v>227</v>
      </c>
      <c r="C84" s="95">
        <f>SUM(C85:C87)</f>
        <v>55061</v>
      </c>
      <c r="D84" s="95">
        <f>SUM(D85:D87)</f>
        <v>200000</v>
      </c>
      <c r="E84" s="95">
        <f>SUM(E85:E87)</f>
        <v>200000</v>
      </c>
      <c r="F84" s="95">
        <f>SUM(F85:F87)</f>
        <v>37459</v>
      </c>
      <c r="G84" s="93"/>
      <c r="H84" s="93"/>
      <c r="I84" s="95">
        <f>SUM(I85:I87)</f>
        <v>0</v>
      </c>
      <c r="J84" s="93">
        <f t="shared" si="4"/>
        <v>68.03181925500809</v>
      </c>
      <c r="K84" s="93">
        <f t="shared" si="5"/>
        <v>18.729499999999998</v>
      </c>
    </row>
    <row r="85" spans="1:11" s="22" customFormat="1" ht="11.25">
      <c r="A85" s="130">
        <v>6531</v>
      </c>
      <c r="B85" s="131" t="s">
        <v>422</v>
      </c>
      <c r="C85" s="96">
        <v>7644</v>
      </c>
      <c r="D85" s="96">
        <v>50000</v>
      </c>
      <c r="E85" s="96">
        <v>50000</v>
      </c>
      <c r="F85" s="96">
        <v>3543</v>
      </c>
      <c r="G85" s="97"/>
      <c r="H85" s="97"/>
      <c r="I85" s="96"/>
      <c r="J85" s="97">
        <f t="shared" si="4"/>
        <v>46.35007849293564</v>
      </c>
      <c r="K85" s="97">
        <f t="shared" si="5"/>
        <v>7.086</v>
      </c>
    </row>
    <row r="86" spans="1:11" s="22" customFormat="1" ht="11.25">
      <c r="A86" s="130">
        <v>6532</v>
      </c>
      <c r="B86" s="131" t="s">
        <v>399</v>
      </c>
      <c r="C86" s="96">
        <v>47417</v>
      </c>
      <c r="D86" s="96">
        <v>150000</v>
      </c>
      <c r="E86" s="96">
        <v>150000</v>
      </c>
      <c r="F86" s="96">
        <v>33916</v>
      </c>
      <c r="G86" s="97"/>
      <c r="H86" s="97"/>
      <c r="I86" s="96"/>
      <c r="J86" s="97">
        <f t="shared" si="4"/>
        <v>71.52708944049603</v>
      </c>
      <c r="K86" s="97">
        <f t="shared" si="5"/>
        <v>22.610666666666667</v>
      </c>
    </row>
    <row r="87" spans="1:11" s="22" customFormat="1" ht="11.25">
      <c r="A87" s="130">
        <v>6533</v>
      </c>
      <c r="B87" s="131" t="s">
        <v>400</v>
      </c>
      <c r="C87" s="96"/>
      <c r="D87" s="96"/>
      <c r="E87" s="96"/>
      <c r="F87" s="96"/>
      <c r="G87" s="97"/>
      <c r="H87" s="97"/>
      <c r="I87" s="96"/>
      <c r="J87" s="97" t="e">
        <f t="shared" si="4"/>
        <v>#DIV/0!</v>
      </c>
      <c r="K87" s="97" t="e">
        <f>+F87/E87*100</f>
        <v>#DIV/0!</v>
      </c>
    </row>
    <row r="88" spans="1:11" s="19" customFormat="1" ht="11.25">
      <c r="A88" s="114">
        <v>66</v>
      </c>
      <c r="B88" s="115" t="s">
        <v>228</v>
      </c>
      <c r="C88" s="95">
        <f>SUM(C89,C91)</f>
        <v>26303</v>
      </c>
      <c r="D88" s="95">
        <f>SUM(D89,D91)</f>
        <v>50000</v>
      </c>
      <c r="E88" s="95">
        <f>SUM(E89,E91)</f>
        <v>50000</v>
      </c>
      <c r="F88" s="95">
        <f>SUM(F89,F91)</f>
        <v>20590</v>
      </c>
      <c r="G88" s="93">
        <v>145000</v>
      </c>
      <c r="H88" s="93">
        <v>130500</v>
      </c>
      <c r="I88" s="95">
        <f>SUM(I89,I91)</f>
        <v>0</v>
      </c>
      <c r="J88" s="93">
        <f t="shared" si="4"/>
        <v>78.2800441014333</v>
      </c>
      <c r="K88" s="93">
        <f t="shared" si="5"/>
        <v>41.18</v>
      </c>
    </row>
    <row r="89" spans="1:14" s="19" customFormat="1" ht="22.5">
      <c r="A89" s="117">
        <v>661</v>
      </c>
      <c r="B89" s="115" t="s">
        <v>229</v>
      </c>
      <c r="C89" s="100">
        <f>SUM(C90)</f>
        <v>26303</v>
      </c>
      <c r="D89" s="100">
        <f>SUM(D90)</f>
        <v>50000</v>
      </c>
      <c r="E89" s="100">
        <f>SUM(E90)</f>
        <v>50000</v>
      </c>
      <c r="F89" s="100">
        <f>SUM(F90)</f>
        <v>20590</v>
      </c>
      <c r="G89" s="119">
        <v>145000</v>
      </c>
      <c r="H89" s="119">
        <v>130500</v>
      </c>
      <c r="I89" s="100">
        <f>SUM(I90)</f>
        <v>0</v>
      </c>
      <c r="J89" s="93">
        <f t="shared" si="4"/>
        <v>78.2800441014333</v>
      </c>
      <c r="K89" s="93">
        <f t="shared" si="5"/>
        <v>41.18</v>
      </c>
      <c r="N89" s="22"/>
    </row>
    <row r="90" spans="1:11" s="22" customFormat="1" ht="11.25">
      <c r="A90" s="143">
        <v>6615</v>
      </c>
      <c r="B90" s="131" t="s">
        <v>426</v>
      </c>
      <c r="C90" s="107">
        <v>26303</v>
      </c>
      <c r="D90" s="107">
        <v>50000</v>
      </c>
      <c r="E90" s="107">
        <v>50000</v>
      </c>
      <c r="F90" s="107">
        <v>20590</v>
      </c>
      <c r="G90" s="132"/>
      <c r="H90" s="132"/>
      <c r="I90" s="107"/>
      <c r="J90" s="97">
        <f t="shared" si="4"/>
        <v>78.2800441014333</v>
      </c>
      <c r="K90" s="97">
        <f t="shared" si="5"/>
        <v>41.18</v>
      </c>
    </row>
    <row r="91" spans="1:11" s="22" customFormat="1" ht="11.25">
      <c r="A91" s="114">
        <v>662</v>
      </c>
      <c r="B91" s="115" t="s">
        <v>230</v>
      </c>
      <c r="C91" s="95"/>
      <c r="D91" s="95"/>
      <c r="E91" s="95"/>
      <c r="F91" s="95"/>
      <c r="G91" s="97"/>
      <c r="H91" s="97"/>
      <c r="I91" s="95"/>
      <c r="J91" s="93" t="e">
        <f t="shared" si="4"/>
        <v>#DIV/0!</v>
      </c>
      <c r="K91" s="93" t="e">
        <f t="shared" si="5"/>
        <v>#DIV/0!</v>
      </c>
    </row>
    <row r="92" spans="1:11" s="22" customFormat="1" ht="11.25">
      <c r="A92" s="114">
        <v>68</v>
      </c>
      <c r="B92" s="115" t="s">
        <v>231</v>
      </c>
      <c r="C92" s="95">
        <f aca="true" t="shared" si="8" ref="C92:I92">SUM(C93,C95)</f>
        <v>2593</v>
      </c>
      <c r="D92" s="95">
        <f>SUM(D93,D95)</f>
        <v>2000</v>
      </c>
      <c r="E92" s="95">
        <f>SUM(E93,E95)</f>
        <v>2000</v>
      </c>
      <c r="F92" s="95">
        <f t="shared" si="8"/>
        <v>339</v>
      </c>
      <c r="G92" s="94">
        <f t="shared" si="8"/>
        <v>0</v>
      </c>
      <c r="H92" s="94">
        <f t="shared" si="8"/>
        <v>0</v>
      </c>
      <c r="I92" s="95">
        <f t="shared" si="8"/>
        <v>0</v>
      </c>
      <c r="J92" s="93">
        <f t="shared" si="4"/>
        <v>13.0736598534516</v>
      </c>
      <c r="K92" s="93">
        <f t="shared" si="5"/>
        <v>16.950000000000003</v>
      </c>
    </row>
    <row r="93" spans="1:11" s="19" customFormat="1" ht="11.25">
      <c r="A93" s="114">
        <v>681</v>
      </c>
      <c r="B93" s="115" t="s">
        <v>232</v>
      </c>
      <c r="C93" s="95">
        <f>SUM(C94)</f>
        <v>200</v>
      </c>
      <c r="D93" s="95">
        <f>SUM(D94)</f>
        <v>1000</v>
      </c>
      <c r="E93" s="95">
        <f>SUM(E94)</f>
        <v>1000</v>
      </c>
      <c r="F93" s="95">
        <f>SUM(F94)</f>
        <v>225</v>
      </c>
      <c r="G93" s="94"/>
      <c r="H93" s="94"/>
      <c r="I93" s="95">
        <f>SUM(I94)</f>
        <v>0</v>
      </c>
      <c r="J93" s="93">
        <f t="shared" si="4"/>
        <v>112.5</v>
      </c>
      <c r="K93" s="93">
        <f t="shared" si="5"/>
        <v>22.5</v>
      </c>
    </row>
    <row r="94" spans="1:11" s="22" customFormat="1" ht="11.25">
      <c r="A94" s="130">
        <v>6818</v>
      </c>
      <c r="B94" s="131" t="s">
        <v>536</v>
      </c>
      <c r="C94" s="96">
        <v>200</v>
      </c>
      <c r="D94" s="96">
        <v>1000</v>
      </c>
      <c r="E94" s="96">
        <v>1000</v>
      </c>
      <c r="F94" s="96">
        <v>225</v>
      </c>
      <c r="G94" s="98"/>
      <c r="H94" s="98"/>
      <c r="I94" s="96"/>
      <c r="J94" s="97"/>
      <c r="K94" s="97"/>
    </row>
    <row r="95" spans="1:11" s="22" customFormat="1" ht="11.25">
      <c r="A95" s="114">
        <v>683</v>
      </c>
      <c r="B95" s="115" t="s">
        <v>228</v>
      </c>
      <c r="C95" s="95">
        <f>SUM(C96)</f>
        <v>2393</v>
      </c>
      <c r="D95" s="95">
        <f>SUM(D96)</f>
        <v>1000</v>
      </c>
      <c r="E95" s="95">
        <f>SUM(E96)</f>
        <v>1000</v>
      </c>
      <c r="F95" s="95">
        <f>SUM(F96)</f>
        <v>114</v>
      </c>
      <c r="G95" s="97"/>
      <c r="H95" s="97"/>
      <c r="I95" s="95">
        <f>SUM(I96)</f>
        <v>0</v>
      </c>
      <c r="J95" s="93">
        <f t="shared" si="4"/>
        <v>4.763894692854158</v>
      </c>
      <c r="K95" s="93">
        <f t="shared" si="5"/>
        <v>11.4</v>
      </c>
    </row>
    <row r="96" spans="1:11" s="22" customFormat="1" ht="11.25">
      <c r="A96" s="130">
        <v>6831</v>
      </c>
      <c r="B96" s="131" t="s">
        <v>228</v>
      </c>
      <c r="C96" s="98">
        <v>2393</v>
      </c>
      <c r="D96" s="98">
        <v>1000</v>
      </c>
      <c r="E96" s="98">
        <v>1000</v>
      </c>
      <c r="F96" s="96">
        <v>114</v>
      </c>
      <c r="G96" s="97"/>
      <c r="H96" s="97"/>
      <c r="I96" s="96"/>
      <c r="J96" s="93">
        <f t="shared" si="4"/>
        <v>4.763894692854158</v>
      </c>
      <c r="K96" s="93">
        <f t="shared" si="5"/>
        <v>11.4</v>
      </c>
    </row>
    <row r="97" spans="1:13" ht="12.75">
      <c r="A97" s="135">
        <v>7</v>
      </c>
      <c r="B97" s="136" t="s">
        <v>204</v>
      </c>
      <c r="C97" s="102">
        <f>SUM(C98,C101)</f>
        <v>0</v>
      </c>
      <c r="D97" s="102">
        <f>SUM(D98,D101)</f>
        <v>200000</v>
      </c>
      <c r="E97" s="102">
        <f>SUM(E98,E101)</f>
        <v>200000</v>
      </c>
      <c r="F97" s="102">
        <f>SUM(F98,F101)</f>
        <v>0</v>
      </c>
      <c r="G97" s="102">
        <v>105500</v>
      </c>
      <c r="H97" s="102">
        <v>454500</v>
      </c>
      <c r="I97" s="102">
        <f>SUM(I98,I101)</f>
        <v>0</v>
      </c>
      <c r="J97" s="102" t="e">
        <f aca="true" t="shared" si="9" ref="J97:J105">+F97/C97*100</f>
        <v>#DIV/0!</v>
      </c>
      <c r="K97" s="137">
        <f aca="true" t="shared" si="10" ref="K97:K105">+F97/E97*100</f>
        <v>0</v>
      </c>
      <c r="M97" s="50"/>
    </row>
    <row r="98" spans="1:21" s="35" customFormat="1" ht="11.25">
      <c r="A98" s="138">
        <v>71</v>
      </c>
      <c r="B98" s="127" t="s">
        <v>233</v>
      </c>
      <c r="C98" s="300">
        <f aca="true" t="shared" si="11" ref="C98:F99">SUM(C99)</f>
        <v>0</v>
      </c>
      <c r="D98" s="300">
        <f t="shared" si="11"/>
        <v>200000</v>
      </c>
      <c r="E98" s="300">
        <f t="shared" si="11"/>
        <v>200000</v>
      </c>
      <c r="F98" s="300">
        <f t="shared" si="11"/>
        <v>0</v>
      </c>
      <c r="G98" s="125"/>
      <c r="H98" s="125"/>
      <c r="I98" s="300">
        <f>SUM(I99)</f>
        <v>0</v>
      </c>
      <c r="J98" s="125" t="e">
        <f t="shared" si="9"/>
        <v>#DIV/0!</v>
      </c>
      <c r="K98" s="93">
        <f t="shared" si="10"/>
        <v>0</v>
      </c>
      <c r="M98" s="51"/>
      <c r="N98" s="51"/>
      <c r="O98" s="51"/>
      <c r="P98" s="51"/>
      <c r="Q98" s="51"/>
      <c r="R98" s="51"/>
      <c r="S98" s="51"/>
      <c r="T98" s="51"/>
      <c r="U98" s="51"/>
    </row>
    <row r="99" spans="1:21" s="35" customFormat="1" ht="11.25">
      <c r="A99" s="139">
        <v>711</v>
      </c>
      <c r="B99" s="127" t="s">
        <v>234</v>
      </c>
      <c r="C99" s="300">
        <f t="shared" si="11"/>
        <v>0</v>
      </c>
      <c r="D99" s="300">
        <f t="shared" si="11"/>
        <v>200000</v>
      </c>
      <c r="E99" s="300">
        <f t="shared" si="11"/>
        <v>200000</v>
      </c>
      <c r="F99" s="300">
        <f t="shared" si="11"/>
        <v>0</v>
      </c>
      <c r="G99" s="125"/>
      <c r="H99" s="125"/>
      <c r="I99" s="300">
        <f>SUM(I100)</f>
        <v>0</v>
      </c>
      <c r="J99" s="125" t="e">
        <f t="shared" si="9"/>
        <v>#DIV/0!</v>
      </c>
      <c r="K99" s="93">
        <f t="shared" si="10"/>
        <v>0</v>
      </c>
      <c r="M99" s="51"/>
      <c r="N99" s="51"/>
      <c r="O99" s="51"/>
      <c r="P99" s="51"/>
      <c r="Q99" s="51"/>
      <c r="R99" s="51"/>
      <c r="S99" s="51"/>
      <c r="T99" s="51"/>
      <c r="U99" s="51"/>
    </row>
    <row r="100" spans="1:21" s="40" customFormat="1" ht="11.25">
      <c r="A100" s="140">
        <v>7111</v>
      </c>
      <c r="B100" s="141" t="s">
        <v>358</v>
      </c>
      <c r="C100" s="104">
        <v>0</v>
      </c>
      <c r="D100" s="104">
        <v>200000</v>
      </c>
      <c r="E100" s="104">
        <v>200000</v>
      </c>
      <c r="F100" s="105"/>
      <c r="G100" s="104"/>
      <c r="H100" s="104"/>
      <c r="I100" s="105"/>
      <c r="J100" s="142" t="e">
        <f t="shared" si="9"/>
        <v>#DIV/0!</v>
      </c>
      <c r="K100" s="97">
        <f t="shared" si="10"/>
        <v>0</v>
      </c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1:21" s="19" customFormat="1" ht="11.25">
      <c r="A101" s="117">
        <v>72</v>
      </c>
      <c r="B101" s="115" t="s">
        <v>235</v>
      </c>
      <c r="C101" s="100">
        <f aca="true" t="shared" si="12" ref="C101:F102">SUM(C102)</f>
        <v>0</v>
      </c>
      <c r="D101" s="100">
        <f t="shared" si="12"/>
        <v>0</v>
      </c>
      <c r="E101" s="100">
        <f t="shared" si="12"/>
        <v>0</v>
      </c>
      <c r="F101" s="100">
        <f t="shared" si="12"/>
        <v>0</v>
      </c>
      <c r="G101" s="119">
        <v>5500</v>
      </c>
      <c r="H101" s="119">
        <v>4500</v>
      </c>
      <c r="I101" s="100">
        <f>SUM(I102)</f>
        <v>0</v>
      </c>
      <c r="J101" s="125" t="e">
        <f t="shared" si="9"/>
        <v>#DIV/0!</v>
      </c>
      <c r="K101" s="93" t="e">
        <f t="shared" si="10"/>
        <v>#DIV/0!</v>
      </c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s="19" customFormat="1" ht="11.25">
      <c r="A102" s="117">
        <v>721</v>
      </c>
      <c r="B102" s="115" t="s">
        <v>236</v>
      </c>
      <c r="C102" s="100">
        <f t="shared" si="12"/>
        <v>0</v>
      </c>
      <c r="D102" s="100">
        <f t="shared" si="12"/>
        <v>0</v>
      </c>
      <c r="E102" s="100">
        <f t="shared" si="12"/>
        <v>0</v>
      </c>
      <c r="F102" s="100">
        <f t="shared" si="12"/>
        <v>0</v>
      </c>
      <c r="G102" s="119">
        <v>5500</v>
      </c>
      <c r="H102" s="119">
        <v>4500</v>
      </c>
      <c r="I102" s="100">
        <f>SUM(I103)</f>
        <v>0</v>
      </c>
      <c r="J102" s="125" t="e">
        <f t="shared" si="9"/>
        <v>#DIV/0!</v>
      </c>
      <c r="K102" s="93" t="e">
        <f t="shared" si="10"/>
        <v>#DIV/0!</v>
      </c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s="22" customFormat="1" ht="11.25">
      <c r="A103" s="143">
        <v>7211</v>
      </c>
      <c r="B103" s="131" t="s">
        <v>412</v>
      </c>
      <c r="C103" s="106"/>
      <c r="D103" s="106"/>
      <c r="E103" s="106"/>
      <c r="F103" s="107"/>
      <c r="G103" s="132"/>
      <c r="H103" s="132"/>
      <c r="I103" s="107"/>
      <c r="J103" s="142" t="e">
        <f t="shared" si="9"/>
        <v>#DIV/0!</v>
      </c>
      <c r="K103" s="97" t="e">
        <f t="shared" si="10"/>
        <v>#DIV/0!</v>
      </c>
      <c r="M103" s="72"/>
      <c r="N103" s="72"/>
      <c r="O103" s="72"/>
      <c r="P103" s="72"/>
      <c r="Q103" s="72"/>
      <c r="R103" s="72"/>
      <c r="S103" s="72"/>
      <c r="T103" s="72"/>
      <c r="U103" s="72"/>
    </row>
    <row r="104" spans="1:11" ht="12.75">
      <c r="A104" s="144">
        <v>3</v>
      </c>
      <c r="B104" s="129" t="s">
        <v>3</v>
      </c>
      <c r="C104" s="91">
        <f aca="true" t="shared" si="13" ref="C104:H104">SUM(C105,C113,C145,C150,C153,C156,C160)</f>
        <v>1033623</v>
      </c>
      <c r="D104" s="91">
        <f t="shared" si="13"/>
        <v>3494600</v>
      </c>
      <c r="E104" s="91">
        <f>SUM(E105,E113,E145,E150,E153,E156,E160)</f>
        <v>3494600</v>
      </c>
      <c r="F104" s="91">
        <f t="shared" si="13"/>
        <v>1185704</v>
      </c>
      <c r="G104" s="91" t="e">
        <f t="shared" si="13"/>
        <v>#REF!</v>
      </c>
      <c r="H104" s="91" t="e">
        <f t="shared" si="13"/>
        <v>#REF!</v>
      </c>
      <c r="I104" s="91">
        <f>SUM(I105,I113,I145,I150,I153,I156,I160)</f>
        <v>0</v>
      </c>
      <c r="J104" s="91">
        <f t="shared" si="9"/>
        <v>114.71339163311963</v>
      </c>
      <c r="K104" s="145">
        <f t="shared" si="10"/>
        <v>33.929605677330734</v>
      </c>
    </row>
    <row r="105" spans="1:21" s="19" customFormat="1" ht="11.25">
      <c r="A105" s="114">
        <v>31</v>
      </c>
      <c r="B105" s="115" t="s">
        <v>6</v>
      </c>
      <c r="C105" s="95">
        <f>SUM(C106,C108,C110)</f>
        <v>164613</v>
      </c>
      <c r="D105" s="95">
        <f>SUM(D106,D108,D110)</f>
        <v>789000</v>
      </c>
      <c r="E105" s="95">
        <f>SUM(E106,E108,E110)</f>
        <v>789000</v>
      </c>
      <c r="F105" s="95">
        <f>SUM(F106,F108,F110)</f>
        <v>238249</v>
      </c>
      <c r="G105" s="93">
        <v>5729070</v>
      </c>
      <c r="H105" s="93">
        <v>4652596.8</v>
      </c>
      <c r="I105" s="95">
        <f>SUM(I106,I108,I110)</f>
        <v>0</v>
      </c>
      <c r="J105" s="125">
        <f t="shared" si="9"/>
        <v>144.7327975311792</v>
      </c>
      <c r="K105" s="93">
        <f t="shared" si="10"/>
        <v>30.196324461343472</v>
      </c>
      <c r="P105" s="53"/>
      <c r="Q105" s="53"/>
      <c r="R105" s="53"/>
      <c r="S105" s="53"/>
      <c r="T105" s="53"/>
      <c r="U105" s="53"/>
    </row>
    <row r="106" spans="1:21" s="19" customFormat="1" ht="11.25">
      <c r="A106" s="114">
        <v>311</v>
      </c>
      <c r="B106" s="115" t="s">
        <v>237</v>
      </c>
      <c r="C106" s="95">
        <f>SUM(C107)</f>
        <v>141336</v>
      </c>
      <c r="D106" s="95">
        <f>SUM(D107)</f>
        <v>654500</v>
      </c>
      <c r="E106" s="95">
        <f>SUM(E107)</f>
        <v>654500</v>
      </c>
      <c r="F106" s="95">
        <f>SUM(F107)</f>
        <v>209407</v>
      </c>
      <c r="G106" s="94" t="e">
        <f>SUM('posebni dio'!J41,'posebni dio'!J84,'posebni dio'!J286)</f>
        <v>#REF!</v>
      </c>
      <c r="H106" s="94" t="e">
        <f>SUM('posebni dio'!K41,'posebni dio'!K84,'posebni dio'!K286)</f>
        <v>#REF!</v>
      </c>
      <c r="I106" s="95">
        <f>SUM(I107)</f>
        <v>0</v>
      </c>
      <c r="J106" s="125">
        <f aca="true" t="shared" si="14" ref="J106:J166">+F106/C106*100</f>
        <v>148.1625346691572</v>
      </c>
      <c r="K106" s="93">
        <f aca="true" t="shared" si="15" ref="K106:K166">+F106/E106*100</f>
        <v>31.994957983193277</v>
      </c>
      <c r="P106" s="54"/>
      <c r="Q106" s="54"/>
      <c r="R106" s="54"/>
      <c r="S106" s="54"/>
      <c r="T106" s="53"/>
      <c r="U106" s="53"/>
    </row>
    <row r="107" spans="1:21" s="22" customFormat="1" ht="11.25">
      <c r="A107" s="130">
        <v>3111</v>
      </c>
      <c r="B107" s="131" t="s">
        <v>320</v>
      </c>
      <c r="C107" s="96">
        <v>141336</v>
      </c>
      <c r="D107" s="96">
        <f>SUM('posebni dio'!F42,'posebni dio'!F85,'posebni dio'!F287,'posebni dio'!F529)</f>
        <v>654500</v>
      </c>
      <c r="E107" s="96">
        <f>SUM('posebni dio'!G42,'posebni dio'!G85,'posebni dio'!G287,'posebni dio'!G529)</f>
        <v>654500</v>
      </c>
      <c r="F107" s="96">
        <v>209407</v>
      </c>
      <c r="G107" s="96">
        <f>SUM('posebni dio'!I42,'posebni dio'!I85,'posebni dio'!I287,'posebni dio'!I529)</f>
        <v>0</v>
      </c>
      <c r="H107" s="96">
        <f>SUM('posebni dio'!J42,'posebni dio'!J85,'posebni dio'!J287,'posebni dio'!J529)</f>
        <v>0</v>
      </c>
      <c r="I107" s="96">
        <f>SUM('posebni dio'!K42,'posebni dio'!K85,'posebni dio'!K287,'posebni dio'!K529)</f>
        <v>0</v>
      </c>
      <c r="J107" s="142">
        <f t="shared" si="14"/>
        <v>148.1625346691572</v>
      </c>
      <c r="K107" s="97">
        <f t="shared" si="15"/>
        <v>31.994957983193277</v>
      </c>
      <c r="P107" s="69"/>
      <c r="Q107" s="69"/>
      <c r="R107" s="69"/>
      <c r="S107" s="69"/>
      <c r="T107" s="57"/>
      <c r="U107" s="57"/>
    </row>
    <row r="108" spans="1:21" s="19" customFormat="1" ht="11.25">
      <c r="A108" s="114">
        <v>312</v>
      </c>
      <c r="B108" s="115" t="s">
        <v>7</v>
      </c>
      <c r="C108" s="95">
        <f>SUM(C109)</f>
        <v>2500</v>
      </c>
      <c r="D108" s="95">
        <f>SUM(D109)</f>
        <v>14000</v>
      </c>
      <c r="E108" s="95">
        <f>SUM(E109)</f>
        <v>14000</v>
      </c>
      <c r="F108" s="95">
        <f>SUM(F109)</f>
        <v>3750</v>
      </c>
      <c r="G108" s="94" t="e">
        <f>SUM('posebni dio'!J43,'posebni dio'!J86)</f>
        <v>#REF!</v>
      </c>
      <c r="H108" s="94" t="e">
        <f>SUM('posebni dio'!K43,'posebni dio'!K86)</f>
        <v>#REF!</v>
      </c>
      <c r="I108" s="95">
        <f>SUM(I109)</f>
        <v>0</v>
      </c>
      <c r="J108" s="125">
        <f t="shared" si="14"/>
        <v>150</v>
      </c>
      <c r="K108" s="93">
        <f t="shared" si="15"/>
        <v>26.785714285714285</v>
      </c>
      <c r="P108" s="53"/>
      <c r="Q108" s="53"/>
      <c r="R108" s="53"/>
      <c r="S108" s="53"/>
      <c r="T108" s="53"/>
      <c r="U108" s="53"/>
    </row>
    <row r="109" spans="1:21" s="22" customFormat="1" ht="11.25">
      <c r="A109" s="130">
        <v>3121</v>
      </c>
      <c r="B109" s="131" t="s">
        <v>7</v>
      </c>
      <c r="C109" s="98">
        <v>2500</v>
      </c>
      <c r="D109" s="98">
        <f>SUM('posebni dio'!F44,'posebni dio'!F87)</f>
        <v>14000</v>
      </c>
      <c r="E109" s="98">
        <f>SUM('posebni dio'!G44,'posebni dio'!G87)</f>
        <v>14000</v>
      </c>
      <c r="F109" s="98">
        <v>3750</v>
      </c>
      <c r="G109" s="98">
        <f>SUM('posebni dio'!I44,'posebni dio'!I87)</f>
        <v>0</v>
      </c>
      <c r="H109" s="98">
        <f>SUM('posebni dio'!J44,'posebni dio'!J87)</f>
        <v>0</v>
      </c>
      <c r="I109" s="98">
        <f>SUM('posebni dio'!K44,'posebni dio'!K87)</f>
        <v>0</v>
      </c>
      <c r="J109" s="142">
        <f t="shared" si="14"/>
        <v>150</v>
      </c>
      <c r="K109" s="97">
        <f t="shared" si="15"/>
        <v>26.785714285714285</v>
      </c>
      <c r="P109" s="57"/>
      <c r="Q109" s="57"/>
      <c r="R109" s="57"/>
      <c r="S109" s="57"/>
      <c r="T109" s="57"/>
      <c r="U109" s="57"/>
    </row>
    <row r="110" spans="1:21" s="19" customFormat="1" ht="11.25">
      <c r="A110" s="114">
        <v>313</v>
      </c>
      <c r="B110" s="115" t="s">
        <v>48</v>
      </c>
      <c r="C110" s="95">
        <f>SUM(C111:C112)</f>
        <v>20777</v>
      </c>
      <c r="D110" s="95">
        <f>SUM(D111:D112)</f>
        <v>120500</v>
      </c>
      <c r="E110" s="95">
        <f>SUM(E111:E112)</f>
        <v>120500</v>
      </c>
      <c r="F110" s="95">
        <f>SUM(F111:F112)</f>
        <v>25092</v>
      </c>
      <c r="G110" s="94" t="e">
        <f>SUM('posebni dio'!J45,'posebni dio'!J88,'posebni dio'!J288)</f>
        <v>#REF!</v>
      </c>
      <c r="H110" s="94" t="e">
        <f>SUM('posebni dio'!K45,'posebni dio'!K88,'posebni dio'!K288)</f>
        <v>#REF!</v>
      </c>
      <c r="I110" s="95">
        <f>SUM(I111:I112)</f>
        <v>0</v>
      </c>
      <c r="J110" s="125">
        <f t="shared" si="14"/>
        <v>120.76815709678972</v>
      </c>
      <c r="K110" s="93">
        <f t="shared" si="15"/>
        <v>20.823236514522822</v>
      </c>
      <c r="P110" s="54"/>
      <c r="Q110" s="54"/>
      <c r="R110" s="54"/>
      <c r="S110" s="54"/>
      <c r="T110" s="53"/>
      <c r="U110" s="53"/>
    </row>
    <row r="111" spans="1:21" s="22" customFormat="1" ht="11.25">
      <c r="A111" s="130">
        <v>3132</v>
      </c>
      <c r="B111" s="131" t="s">
        <v>401</v>
      </c>
      <c r="C111" s="98">
        <v>18841</v>
      </c>
      <c r="D111" s="98">
        <f>SUM('posebni dio'!F46,'posebni dio'!F89,'posebni dio'!F289,'posebni dio'!F531)</f>
        <v>108000</v>
      </c>
      <c r="E111" s="98">
        <f>SUM('posebni dio'!G46,'posebni dio'!G89,'posebni dio'!G289,'posebni dio'!G531)</f>
        <v>108000</v>
      </c>
      <c r="F111" s="98">
        <v>22612</v>
      </c>
      <c r="G111" s="98">
        <f>SUM('posebni dio'!I46,'posebni dio'!I89,'posebni dio'!I289,'posebni dio'!I531)</f>
        <v>0</v>
      </c>
      <c r="H111" s="98">
        <f>SUM('posebni dio'!J46,'posebni dio'!J89,'posebni dio'!J289,'posebni dio'!J531)</f>
        <v>0</v>
      </c>
      <c r="I111" s="98">
        <f>SUM('posebni dio'!K46,'posebni dio'!K89,'posebni dio'!K289,'posebni dio'!K531)</f>
        <v>0</v>
      </c>
      <c r="J111" s="142">
        <f t="shared" si="14"/>
        <v>120.01486120694231</v>
      </c>
      <c r="K111" s="97">
        <f t="shared" si="15"/>
        <v>20.937037037037037</v>
      </c>
      <c r="P111" s="69"/>
      <c r="Q111" s="69"/>
      <c r="R111" s="69"/>
      <c r="S111" s="69"/>
      <c r="T111" s="57"/>
      <c r="U111" s="57"/>
    </row>
    <row r="112" spans="1:21" s="22" customFormat="1" ht="11.25">
      <c r="A112" s="130">
        <v>3133</v>
      </c>
      <c r="B112" s="131" t="s">
        <v>402</v>
      </c>
      <c r="C112" s="98">
        <v>1936</v>
      </c>
      <c r="D112" s="98">
        <f>SUM('posebni dio'!F47,'posebni dio'!F90,'posebni dio'!F290,'posebni dio'!F532)</f>
        <v>12500</v>
      </c>
      <c r="E112" s="98">
        <f>SUM('posebni dio'!G47,'posebni dio'!G90,'posebni dio'!G290,'posebni dio'!G532)</f>
        <v>12500</v>
      </c>
      <c r="F112" s="98">
        <v>2480</v>
      </c>
      <c r="G112" s="98">
        <f>SUM('posebni dio'!I47,'posebni dio'!I90,'posebni dio'!I290,'posebni dio'!I532)</f>
        <v>0</v>
      </c>
      <c r="H112" s="98">
        <f>SUM('posebni dio'!J47,'posebni dio'!J90,'posebni dio'!J290,'posebni dio'!J532)</f>
        <v>0</v>
      </c>
      <c r="I112" s="98">
        <f>SUM('posebni dio'!K47,'posebni dio'!K90,'posebni dio'!K290,'posebni dio'!K532)</f>
        <v>0</v>
      </c>
      <c r="J112" s="142">
        <f t="shared" si="14"/>
        <v>128.099173553719</v>
      </c>
      <c r="K112" s="97">
        <f t="shared" si="15"/>
        <v>19.84</v>
      </c>
      <c r="P112" s="69"/>
      <c r="Q112" s="69"/>
      <c r="R112" s="69"/>
      <c r="S112" s="69"/>
      <c r="T112" s="57"/>
      <c r="U112" s="57"/>
    </row>
    <row r="113" spans="1:21" s="19" customFormat="1" ht="11.25">
      <c r="A113" s="114">
        <v>32</v>
      </c>
      <c r="B113" s="115" t="s">
        <v>4</v>
      </c>
      <c r="C113" s="95">
        <f aca="true" t="shared" si="16" ref="C113:I113">SUM(C114,C119,C135,C125,C137)</f>
        <v>641784</v>
      </c>
      <c r="D113" s="95">
        <f t="shared" si="16"/>
        <v>1920600</v>
      </c>
      <c r="E113" s="95">
        <f t="shared" si="16"/>
        <v>1920600</v>
      </c>
      <c r="F113" s="95">
        <f t="shared" si="16"/>
        <v>709269</v>
      </c>
      <c r="G113" s="95" t="e">
        <f t="shared" si="16"/>
        <v>#REF!</v>
      </c>
      <c r="H113" s="95" t="e">
        <f t="shared" si="16"/>
        <v>#REF!</v>
      </c>
      <c r="I113" s="95">
        <f t="shared" si="16"/>
        <v>0</v>
      </c>
      <c r="J113" s="125">
        <f t="shared" si="14"/>
        <v>110.5152200740436</v>
      </c>
      <c r="K113" s="93">
        <f t="shared" si="15"/>
        <v>36.929553264604806</v>
      </c>
      <c r="P113" s="53"/>
      <c r="Q113" s="53"/>
      <c r="R113" s="53"/>
      <c r="S113" s="53"/>
      <c r="T113" s="53"/>
      <c r="U113" s="53"/>
    </row>
    <row r="114" spans="1:21" s="19" customFormat="1" ht="11.25">
      <c r="A114" s="114">
        <v>321</v>
      </c>
      <c r="B114" s="115" t="s">
        <v>113</v>
      </c>
      <c r="C114" s="95">
        <f>SUM(C115:C118)</f>
        <v>2219</v>
      </c>
      <c r="D114" s="95">
        <f>SUM(D115:D118)</f>
        <v>37500</v>
      </c>
      <c r="E114" s="95">
        <f>SUM(E115:E118)</f>
        <v>37500</v>
      </c>
      <c r="F114" s="95">
        <f>SUM(F115:F118)</f>
        <v>8430</v>
      </c>
      <c r="G114" s="94" t="e">
        <f>SUM('posebni dio'!J49,'posebni dio'!J92,'posebni dio'!J292,)</f>
        <v>#REF!</v>
      </c>
      <c r="H114" s="94" t="e">
        <f>SUM('posebni dio'!K49,'posebni dio'!K92,'posebni dio'!K292,)</f>
        <v>#REF!</v>
      </c>
      <c r="I114" s="95">
        <f>SUM(I115:I118)</f>
        <v>0</v>
      </c>
      <c r="J114" s="125">
        <f t="shared" si="14"/>
        <v>379.90085624155023</v>
      </c>
      <c r="K114" s="93">
        <f t="shared" si="15"/>
        <v>22.48</v>
      </c>
      <c r="P114" s="54"/>
      <c r="Q114" s="54"/>
      <c r="R114" s="54"/>
      <c r="S114" s="54"/>
      <c r="T114" s="53"/>
      <c r="U114" s="53"/>
    </row>
    <row r="115" spans="1:21" s="22" customFormat="1" ht="11.25">
      <c r="A115" s="130">
        <v>3211</v>
      </c>
      <c r="B115" s="131" t="s">
        <v>323</v>
      </c>
      <c r="C115" s="98"/>
      <c r="D115" s="98">
        <f>SUM('posebni dio'!F50,'posebni dio'!F93)</f>
        <v>4000</v>
      </c>
      <c r="E115" s="98">
        <f>SUM('posebni dio'!G50,'posebni dio'!G93)</f>
        <v>4000</v>
      </c>
      <c r="F115" s="98">
        <v>106</v>
      </c>
      <c r="G115" s="98">
        <f>SUM('posebni dio'!I50,'posebni dio'!I93)</f>
        <v>0</v>
      </c>
      <c r="H115" s="98">
        <f>SUM('posebni dio'!J50,'posebni dio'!J93)</f>
        <v>0</v>
      </c>
      <c r="I115" s="98">
        <f>SUM('posebni dio'!K50,'posebni dio'!K93)</f>
        <v>0</v>
      </c>
      <c r="J115" s="142" t="e">
        <f t="shared" si="14"/>
        <v>#DIV/0!</v>
      </c>
      <c r="K115" s="97">
        <f t="shared" si="15"/>
        <v>2.65</v>
      </c>
      <c r="P115" s="69"/>
      <c r="Q115" s="69"/>
      <c r="R115" s="69"/>
      <c r="S115" s="69"/>
      <c r="T115" s="57"/>
      <c r="U115" s="57"/>
    </row>
    <row r="116" spans="1:21" s="22" customFormat="1" ht="11.25">
      <c r="A116" s="130">
        <v>3212</v>
      </c>
      <c r="B116" s="131" t="s">
        <v>403</v>
      </c>
      <c r="C116" s="98">
        <v>2219</v>
      </c>
      <c r="D116" s="98">
        <f>SUM('posebni dio'!F51,'posebni dio'!F94,'posebni dio'!F293,'posebni dio'!F535)</f>
        <v>28000</v>
      </c>
      <c r="E116" s="98">
        <f>SUM('posebni dio'!G51,'posebni dio'!G94,'posebni dio'!G293,'posebni dio'!G535)</f>
        <v>28000</v>
      </c>
      <c r="F116" s="98">
        <v>8324</v>
      </c>
      <c r="G116" s="98">
        <f>SUM('posebni dio'!I51,'posebni dio'!I94,'posebni dio'!I293,'posebni dio'!I535)</f>
        <v>0</v>
      </c>
      <c r="H116" s="98">
        <f>SUM('posebni dio'!J51,'posebni dio'!J94,'posebni dio'!J293,'posebni dio'!J535)</f>
        <v>0</v>
      </c>
      <c r="I116" s="98">
        <f>SUM('posebni dio'!K51,'posebni dio'!K94,'posebni dio'!K293,'posebni dio'!K535)</f>
        <v>0</v>
      </c>
      <c r="J116" s="142">
        <f t="shared" si="14"/>
        <v>375.12392969806217</v>
      </c>
      <c r="K116" s="97">
        <f t="shared" si="15"/>
        <v>29.728571428571428</v>
      </c>
      <c r="P116" s="69"/>
      <c r="Q116" s="69"/>
      <c r="R116" s="69"/>
      <c r="S116" s="69"/>
      <c r="T116" s="57"/>
      <c r="U116" s="57"/>
    </row>
    <row r="117" spans="1:21" s="22" customFormat="1" ht="11.25">
      <c r="A117" s="130">
        <v>3213</v>
      </c>
      <c r="B117" s="131" t="s">
        <v>335</v>
      </c>
      <c r="C117" s="98"/>
      <c r="D117" s="98">
        <f>SUM('posebni dio'!F95)</f>
        <v>5000</v>
      </c>
      <c r="E117" s="98">
        <f>SUM('posebni dio'!G95)</f>
        <v>5000</v>
      </c>
      <c r="F117" s="98">
        <f>SUM('posebni dio'!H95)</f>
        <v>0</v>
      </c>
      <c r="G117" s="98">
        <f>SUM('posebni dio'!I95)</f>
        <v>0</v>
      </c>
      <c r="H117" s="98">
        <f>SUM('posebni dio'!J95)</f>
        <v>0</v>
      </c>
      <c r="I117" s="98">
        <f>SUM('posebni dio'!K95)</f>
        <v>0</v>
      </c>
      <c r="J117" s="142" t="e">
        <f t="shared" si="14"/>
        <v>#DIV/0!</v>
      </c>
      <c r="K117" s="97">
        <f t="shared" si="15"/>
        <v>0</v>
      </c>
      <c r="P117" s="69"/>
      <c r="Q117" s="69"/>
      <c r="R117" s="69"/>
      <c r="S117" s="69"/>
      <c r="T117" s="57"/>
      <c r="U117" s="57"/>
    </row>
    <row r="118" spans="1:21" s="22" customFormat="1" ht="11.25">
      <c r="A118" s="130">
        <v>3214</v>
      </c>
      <c r="B118" s="131" t="s">
        <v>325</v>
      </c>
      <c r="C118" s="98"/>
      <c r="D118" s="98">
        <f>SUM('posebni dio'!F52,'posebni dio'!F96)</f>
        <v>500</v>
      </c>
      <c r="E118" s="98">
        <f>SUM('posebni dio'!G52,'posebni dio'!G96)</f>
        <v>500</v>
      </c>
      <c r="F118" s="98">
        <f>SUM('posebni dio'!H52,'posebni dio'!H96)</f>
        <v>0</v>
      </c>
      <c r="G118" s="98">
        <f>SUM('posebni dio'!I52,'posebni dio'!I96)</f>
        <v>0</v>
      </c>
      <c r="H118" s="98">
        <f>SUM('posebni dio'!J52,'posebni dio'!J96)</f>
        <v>0</v>
      </c>
      <c r="I118" s="98">
        <f>SUM('posebni dio'!K52,'posebni dio'!K96)</f>
        <v>0</v>
      </c>
      <c r="J118" s="142" t="e">
        <f t="shared" si="14"/>
        <v>#DIV/0!</v>
      </c>
      <c r="K118" s="97">
        <f t="shared" si="15"/>
        <v>0</v>
      </c>
      <c r="P118" s="69"/>
      <c r="Q118" s="69"/>
      <c r="R118" s="69"/>
      <c r="S118" s="69"/>
      <c r="T118" s="57"/>
      <c r="U118" s="57"/>
    </row>
    <row r="119" spans="1:21" s="19" customFormat="1" ht="11.25">
      <c r="A119" s="114">
        <v>322</v>
      </c>
      <c r="B119" s="115" t="s">
        <v>50</v>
      </c>
      <c r="C119" s="95">
        <f>SUM(C120:C124)</f>
        <v>80469</v>
      </c>
      <c r="D119" s="95">
        <f>SUM(D120:D124)</f>
        <v>314000</v>
      </c>
      <c r="E119" s="95">
        <f>SUM(E120:E124)</f>
        <v>314000</v>
      </c>
      <c r="F119" s="95">
        <f>SUM(F120:F124)</f>
        <v>102773</v>
      </c>
      <c r="G119" s="94" t="e">
        <f>SUM('posebni dio'!J53,'posebni dio'!J97,'posebni dio'!J135,'posebni dio'!J149,'posebni dio'!J239,'posebni dio'!J271,'posebni dio'!J294,'posebni dio'!J312,'posebni dio'!J335,'posebni dio'!J356,'posebni dio'!J440,'posebni dio'!J456,'posebni dio'!J487)</f>
        <v>#REF!</v>
      </c>
      <c r="H119" s="94" t="e">
        <f>SUM('posebni dio'!K53,'posebni dio'!K97,'posebni dio'!K135,'posebni dio'!K149,'posebni dio'!K239,'posebni dio'!K271,'posebni dio'!K294,'posebni dio'!K312,'posebni dio'!K335,'posebni dio'!K356,'posebni dio'!K440,'posebni dio'!K456,'posebni dio'!K487)</f>
        <v>#REF!</v>
      </c>
      <c r="I119" s="95">
        <f>SUM(I120:I124)</f>
        <v>0</v>
      </c>
      <c r="J119" s="125">
        <f t="shared" si="14"/>
        <v>127.71750612036934</v>
      </c>
      <c r="K119" s="93">
        <f t="shared" si="15"/>
        <v>32.73025477707006</v>
      </c>
      <c r="N119" s="52"/>
      <c r="O119" s="54"/>
      <c r="P119" s="54"/>
      <c r="Q119" s="54"/>
      <c r="R119" s="54"/>
      <c r="S119" s="53"/>
      <c r="T119" s="53"/>
      <c r="U119" s="53"/>
    </row>
    <row r="120" spans="1:21" s="22" customFormat="1" ht="11.25">
      <c r="A120" s="130">
        <v>3221</v>
      </c>
      <c r="B120" s="131" t="s">
        <v>404</v>
      </c>
      <c r="C120" s="96">
        <v>12546</v>
      </c>
      <c r="D120" s="96">
        <f>SUM('posebni dio'!F98,'posebni dio'!F136,'posebni dio'!F240,'posebni dio'!F457)</f>
        <v>42000</v>
      </c>
      <c r="E120" s="96">
        <f>SUM('posebni dio'!G98,'posebni dio'!G136,'posebni dio'!G240,'posebni dio'!G457)</f>
        <v>42000</v>
      </c>
      <c r="F120" s="96">
        <v>11906</v>
      </c>
      <c r="G120" s="96">
        <f>SUM('posebni dio'!I98,'posebni dio'!I136,'posebni dio'!I240,'posebni dio'!I457)</f>
        <v>0</v>
      </c>
      <c r="H120" s="96">
        <f>SUM('posebni dio'!J98,'posebni dio'!J136,'posebni dio'!J240,'posebni dio'!J457)</f>
        <v>0</v>
      </c>
      <c r="I120" s="96">
        <f>SUM('posebni dio'!K98,'posebni dio'!K136,'posebni dio'!K240,'posebni dio'!K457)</f>
        <v>0</v>
      </c>
      <c r="J120" s="142">
        <f t="shared" si="14"/>
        <v>94.89877251713693</v>
      </c>
      <c r="K120" s="97">
        <f t="shared" si="15"/>
        <v>28.347619047619048</v>
      </c>
      <c r="N120" s="56"/>
      <c r="O120" s="69"/>
      <c r="P120" s="69"/>
      <c r="Q120" s="69"/>
      <c r="R120" s="69"/>
      <c r="S120" s="57"/>
      <c r="T120" s="57"/>
      <c r="U120" s="57"/>
    </row>
    <row r="121" spans="1:21" s="22" customFormat="1" ht="11.25">
      <c r="A121" s="130">
        <v>3223</v>
      </c>
      <c r="B121" s="131" t="s">
        <v>326</v>
      </c>
      <c r="C121" s="96">
        <v>65395</v>
      </c>
      <c r="D121" s="96">
        <f>SUM('posebni dio'!F54,'posebni dio'!F99,'posebni dio'!F150,'posebni dio'!F295,'posebni dio'!F313,'posebni dio'!F336,'posebni dio'!F488)</f>
        <v>172000</v>
      </c>
      <c r="E121" s="96">
        <f>SUM('posebni dio'!G54,'posebni dio'!G99,'posebni dio'!G150,'posebni dio'!G295,'posebni dio'!G313,'posebni dio'!G336,'posebni dio'!G488)</f>
        <v>172000</v>
      </c>
      <c r="F121" s="96">
        <f>SUM('posebni dio'!H54,'posebni dio'!H99,'posebni dio'!H150,'posebni dio'!H295,'posebni dio'!H313,'posebni dio'!H336,'posebni dio'!H488)</f>
        <v>69374</v>
      </c>
      <c r="G121" s="96">
        <f>SUM('posebni dio'!I54,'posebni dio'!I99,'posebni dio'!I150,'posebni dio'!I295,'posebni dio'!I313,'posebni dio'!I336,'posebni dio'!I488)</f>
        <v>0</v>
      </c>
      <c r="H121" s="96">
        <f>SUM('posebni dio'!J54,'posebni dio'!J99,'posebni dio'!J150,'posebni dio'!J295,'posebni dio'!J313,'posebni dio'!J336,'posebni dio'!J488)</f>
        <v>0</v>
      </c>
      <c r="I121" s="96">
        <f>SUM('posebni dio'!K54,'posebni dio'!K99,'posebni dio'!K150,'posebni dio'!K295,'posebni dio'!K313,'posebni dio'!K336,'posebni dio'!K488)</f>
        <v>0</v>
      </c>
      <c r="J121" s="142">
        <f t="shared" si="14"/>
        <v>106.08456303998777</v>
      </c>
      <c r="K121" s="97">
        <f t="shared" si="15"/>
        <v>40.33372093023256</v>
      </c>
      <c r="N121" s="56"/>
      <c r="O121" s="69"/>
      <c r="P121" s="69"/>
      <c r="Q121" s="69"/>
      <c r="R121" s="69"/>
      <c r="S121" s="57"/>
      <c r="T121" s="57"/>
      <c r="U121" s="57"/>
    </row>
    <row r="122" spans="1:21" s="22" customFormat="1" ht="11.25">
      <c r="A122" s="130">
        <v>3224</v>
      </c>
      <c r="B122" s="131" t="s">
        <v>405</v>
      </c>
      <c r="C122" s="96">
        <v>2528</v>
      </c>
      <c r="D122" s="96">
        <f>SUM('posebni dio'!F55,'posebni dio'!F100,'posebni dio'!F151,'posebni dio'!F272,'posebni dio'!F296,'posebni dio'!F314,'posebni dio'!F337,'posebni dio'!F357)</f>
        <v>64000</v>
      </c>
      <c r="E122" s="96">
        <f>SUM('posebni dio'!G55,'posebni dio'!G100,'posebni dio'!G151,'posebni dio'!G272,'posebni dio'!G296,'posebni dio'!G314,'posebni dio'!G337,'posebni dio'!G357)</f>
        <v>64000</v>
      </c>
      <c r="F122" s="96">
        <v>20487</v>
      </c>
      <c r="G122" s="96">
        <f>SUM('posebni dio'!I55,'posebni dio'!I100,'posebni dio'!I151,'posebni dio'!I272,'posebni dio'!I296,'posebni dio'!I314,'posebni dio'!I337,'posebni dio'!I357)</f>
        <v>0</v>
      </c>
      <c r="H122" s="96">
        <f>SUM('posebni dio'!J55,'posebni dio'!J100,'posebni dio'!J151,'posebni dio'!J272,'posebni dio'!J296,'posebni dio'!J314,'posebni dio'!J337,'posebni dio'!J357)</f>
        <v>0</v>
      </c>
      <c r="I122" s="96">
        <f>SUM('posebni dio'!K55,'posebni dio'!K100,'posebni dio'!K151,'posebni dio'!K272,'posebni dio'!K296,'posebni dio'!K314,'posebni dio'!K337,'posebni dio'!K357)</f>
        <v>0</v>
      </c>
      <c r="J122" s="142">
        <f t="shared" si="14"/>
        <v>810.4034810126583</v>
      </c>
      <c r="K122" s="97">
        <f t="shared" si="15"/>
        <v>32.0109375</v>
      </c>
      <c r="N122" s="56"/>
      <c r="O122" s="69"/>
      <c r="P122" s="69"/>
      <c r="Q122" s="69"/>
      <c r="R122" s="69"/>
      <c r="S122" s="57"/>
      <c r="T122" s="57"/>
      <c r="U122" s="57"/>
    </row>
    <row r="123" spans="1:21" s="22" customFormat="1" ht="11.25">
      <c r="A123" s="130">
        <v>3225</v>
      </c>
      <c r="B123" s="131" t="s">
        <v>406</v>
      </c>
      <c r="C123" s="96"/>
      <c r="D123" s="96">
        <f>SUM('posebni dio'!F56,'posebni dio'!F101,'posebni dio'!F152,'posebni dio'!F297,'posebni dio'!F441)</f>
        <v>35000</v>
      </c>
      <c r="E123" s="96">
        <f>SUM('posebni dio'!G56,'posebni dio'!G101,'posebni dio'!G152,'posebni dio'!G297,'posebni dio'!G441)</f>
        <v>35000</v>
      </c>
      <c r="F123" s="96">
        <v>1006</v>
      </c>
      <c r="G123" s="96">
        <f>SUM('posebni dio'!J56,'posebni dio'!J101,'posebni dio'!J297,'posebni dio'!J441)</f>
        <v>0</v>
      </c>
      <c r="H123" s="96">
        <f>SUM('posebni dio'!K56,'posebni dio'!K101,'posebni dio'!K297,'posebni dio'!K441)</f>
        <v>0</v>
      </c>
      <c r="I123" s="96">
        <f>SUM('posebni dio'!L56,'posebni dio'!L101,'posebni dio'!L297,'posebni dio'!L441)</f>
        <v>0</v>
      </c>
      <c r="J123" s="142" t="e">
        <f t="shared" si="14"/>
        <v>#DIV/0!</v>
      </c>
      <c r="K123" s="97">
        <f t="shared" si="15"/>
        <v>2.874285714285714</v>
      </c>
      <c r="N123" s="56"/>
      <c r="O123" s="69"/>
      <c r="P123" s="69"/>
      <c r="Q123" s="69"/>
      <c r="R123" s="69"/>
      <c r="S123" s="57"/>
      <c r="T123" s="57"/>
      <c r="U123" s="57"/>
    </row>
    <row r="124" spans="1:21" s="22" customFormat="1" ht="11.25">
      <c r="A124" s="130">
        <v>3227</v>
      </c>
      <c r="B124" s="131" t="s">
        <v>338</v>
      </c>
      <c r="C124" s="96"/>
      <c r="D124" s="96">
        <f>SUM('posebni dio'!F102)</f>
        <v>1000</v>
      </c>
      <c r="E124" s="96">
        <f>SUM('posebni dio'!G102)</f>
        <v>1000</v>
      </c>
      <c r="F124" s="96">
        <f>SUM('posebni dio'!I102)</f>
        <v>0</v>
      </c>
      <c r="G124" s="147">
        <f>SUM('posebni dio'!J102)</f>
        <v>0</v>
      </c>
      <c r="H124" s="147">
        <f>SUM('posebni dio'!K102)</f>
        <v>0</v>
      </c>
      <c r="I124" s="96">
        <f>SUM('posebni dio'!L102)</f>
        <v>0</v>
      </c>
      <c r="J124" s="125" t="e">
        <f t="shared" si="14"/>
        <v>#DIV/0!</v>
      </c>
      <c r="K124" s="93">
        <f t="shared" si="15"/>
        <v>0</v>
      </c>
      <c r="N124" s="56"/>
      <c r="O124" s="69"/>
      <c r="P124" s="69"/>
      <c r="Q124" s="69"/>
      <c r="R124" s="69"/>
      <c r="S124" s="57"/>
      <c r="T124" s="57"/>
      <c r="U124" s="57"/>
    </row>
    <row r="125" spans="1:22" s="19" customFormat="1" ht="11.25">
      <c r="A125" s="114">
        <v>323</v>
      </c>
      <c r="B125" s="115" t="s">
        <v>46</v>
      </c>
      <c r="C125" s="95">
        <f>SUM(C126:C134)</f>
        <v>379289</v>
      </c>
      <c r="D125" s="95">
        <f>SUM(D126:D134)</f>
        <v>1384600</v>
      </c>
      <c r="E125" s="95">
        <f>SUM(E126:E134)</f>
        <v>1384600</v>
      </c>
      <c r="F125" s="95">
        <f>SUM(F126:F134)</f>
        <v>535307</v>
      </c>
      <c r="G125" s="94" t="e">
        <f>SUM('posebni dio'!J23,'posebni dio'!J57,'posebni dio'!J103,'posebni dio'!J137,'posebni dio'!J153,'posebni dio'!J189,'posebni dio'!J213,'posebni dio'!J241,'posebni dio'!J273,'posebni dio'!J298,'posebni dio'!J315,'posebni dio'!J326,'posebni dio'!J338,'posebni dio'!J358,'posebni dio'!J368,'posebni dio'!J375,'posebni dio'!J442,'posebni dio'!J458,'posebni dio'!J489)</f>
        <v>#REF!</v>
      </c>
      <c r="H125" s="94" t="e">
        <f>SUM('posebni dio'!K23,'posebni dio'!K57,'posebni dio'!K103,'posebni dio'!K137,'posebni dio'!K153,'posebni dio'!K189,'posebni dio'!K213,'posebni dio'!K241,'posebni dio'!K273,'posebni dio'!K298,'posebni dio'!K315,'posebni dio'!K326,'posebni dio'!K338,'posebni dio'!K358,'posebni dio'!K368,'posebni dio'!K375,'posebni dio'!K442,'posebni dio'!K458,'posebni dio'!K489)</f>
        <v>#REF!</v>
      </c>
      <c r="I125" s="95">
        <f>SUM(I126:I134)</f>
        <v>0</v>
      </c>
      <c r="J125" s="125">
        <f t="shared" si="14"/>
        <v>141.13433292291631</v>
      </c>
      <c r="K125" s="93">
        <f t="shared" si="15"/>
        <v>38.661490683229815</v>
      </c>
      <c r="N125" s="54"/>
      <c r="O125" s="54"/>
      <c r="P125" s="54"/>
      <c r="Q125" s="54"/>
      <c r="R125" s="54"/>
      <c r="S125" s="54"/>
      <c r="T125" s="54"/>
      <c r="U125" s="55"/>
      <c r="V125" s="48"/>
    </row>
    <row r="126" spans="1:22" s="22" customFormat="1" ht="11.25">
      <c r="A126" s="130">
        <v>3231</v>
      </c>
      <c r="B126" s="131" t="s">
        <v>328</v>
      </c>
      <c r="C126" s="98">
        <v>14170</v>
      </c>
      <c r="D126" s="98">
        <f>SUM('posebni dio'!F58,'posebni dio'!F104,'posebni dio'!F138,'posebni dio'!F490)</f>
        <v>35000</v>
      </c>
      <c r="E126" s="98">
        <f>SUM('posebni dio'!G58,'posebni dio'!G104,'posebni dio'!G138,'posebni dio'!G490)</f>
        <v>35000</v>
      </c>
      <c r="F126" s="98">
        <v>16195</v>
      </c>
      <c r="G126" s="146">
        <f>SUM('posebni dio'!J58,'posebni dio'!J104,'posebni dio'!J138,'posebni dio'!J490)</f>
        <v>0</v>
      </c>
      <c r="H126" s="146">
        <f>SUM('posebni dio'!K58,'posebni dio'!K104,'posebni dio'!K138,'posebni dio'!K490)</f>
        <v>0</v>
      </c>
      <c r="I126" s="98">
        <f>SUM('posebni dio'!L58,'posebni dio'!L104,'posebni dio'!L138,'posebni dio'!L490)</f>
        <v>0</v>
      </c>
      <c r="J126" s="142">
        <f t="shared" si="14"/>
        <v>114.2907551164432</v>
      </c>
      <c r="K126" s="97">
        <f t="shared" si="15"/>
        <v>46.27142857142857</v>
      </c>
      <c r="N126" s="69"/>
      <c r="O126" s="69"/>
      <c r="P126" s="69"/>
      <c r="Q126" s="69"/>
      <c r="R126" s="69"/>
      <c r="S126" s="69"/>
      <c r="T126" s="69"/>
      <c r="U126" s="70"/>
      <c r="V126" s="45"/>
    </row>
    <row r="127" spans="1:22" s="22" customFormat="1" ht="11.25">
      <c r="A127" s="130">
        <v>3232</v>
      </c>
      <c r="B127" s="131" t="s">
        <v>352</v>
      </c>
      <c r="C127" s="98">
        <v>157552</v>
      </c>
      <c r="D127" s="98">
        <f>SUM('posebni dio'!F59,'posebni dio'!F105,'posebni dio'!F154,'posebni dio'!F274,'posebni dio'!F299,'posebni dio'!F316,'posebni dio'!F317,'posebni dio'!F327,'posebni dio'!F339,'posebni dio'!F359,'posebni dio'!F369,'posebni dio'!F376)</f>
        <v>687600</v>
      </c>
      <c r="E127" s="98">
        <f>SUM('posebni dio'!G59,'posebni dio'!G105,'posebni dio'!G154,'posebni dio'!G274,'posebni dio'!G299,'posebni dio'!G316,'posebni dio'!G317,'posebni dio'!G327,'posebni dio'!G339,'posebni dio'!G359,'posebni dio'!G369,'posebni dio'!G376)</f>
        <v>687600</v>
      </c>
      <c r="F127" s="98">
        <f>SUM('posebni dio'!H59,'posebni dio'!H105,'posebni dio'!H154,'posebni dio'!H274,'posebni dio'!H299,'posebni dio'!H316,'posebni dio'!H317,'posebni dio'!H327,'posebni dio'!H339,'posebni dio'!H359,'posebni dio'!H369,'posebni dio'!H376)</f>
        <v>234894</v>
      </c>
      <c r="G127" s="146">
        <f>SUM('posebni dio'!J59,'posebni dio'!J105,'posebni dio'!J154,'posebni dio'!J274,'posebni dio'!J299,'posebni dio'!J316,'posebni dio'!J317,'posebni dio'!J327,'posebni dio'!J339,'posebni dio'!J359,'posebni dio'!J369,'posebni dio'!J376)</f>
        <v>0</v>
      </c>
      <c r="H127" s="146">
        <f>SUM('posebni dio'!K59,'posebni dio'!K105,'posebni dio'!K154,'posebni dio'!K274,'posebni dio'!K299,'posebni dio'!K316,'posebni dio'!K317,'posebni dio'!K327,'posebni dio'!K339,'posebni dio'!K359,'posebni dio'!K369,'posebni dio'!K376)</f>
        <v>0</v>
      </c>
      <c r="I127" s="98">
        <f>SUM('posebni dio'!L59,'posebni dio'!L105,'posebni dio'!L154,'posebni dio'!L274,'posebni dio'!L299,'posebni dio'!L316,'posebni dio'!L317,'posebni dio'!L327,'posebni dio'!L339,'posebni dio'!L359,'posebni dio'!L369,'posebni dio'!L376)</f>
        <v>0</v>
      </c>
      <c r="J127" s="142">
        <f t="shared" si="14"/>
        <v>149.0898243119732</v>
      </c>
      <c r="K127" s="97">
        <f t="shared" si="15"/>
        <v>34.161431064572426</v>
      </c>
      <c r="N127" s="69"/>
      <c r="O127" s="69"/>
      <c r="P127" s="69"/>
      <c r="Q127" s="69"/>
      <c r="R127" s="69"/>
      <c r="S127" s="69"/>
      <c r="T127" s="69"/>
      <c r="U127" s="70"/>
      <c r="V127" s="45"/>
    </row>
    <row r="128" spans="1:22" s="22" customFormat="1" ht="11.25">
      <c r="A128" s="130">
        <v>3233</v>
      </c>
      <c r="B128" s="131" t="s">
        <v>317</v>
      </c>
      <c r="C128" s="98">
        <v>35599</v>
      </c>
      <c r="D128" s="98">
        <f>SUM('posebni dio'!F24,'posebni dio'!F106,'posebni dio'!F139,'posebni dio'!F242,'posebni dio'!F491)</f>
        <v>95000</v>
      </c>
      <c r="E128" s="98">
        <f>SUM('posebni dio'!G24,'posebni dio'!G106,'posebni dio'!G139,'posebni dio'!G242,'posebni dio'!G491)</f>
        <v>95000</v>
      </c>
      <c r="F128" s="98">
        <v>30913</v>
      </c>
      <c r="G128" s="146">
        <f>SUM('posebni dio'!J24,'posebni dio'!J106,'posebni dio'!J139,'posebni dio'!J242,'posebni dio'!J491)</f>
        <v>0</v>
      </c>
      <c r="H128" s="146">
        <f>SUM('posebni dio'!K24,'posebni dio'!K106,'posebni dio'!K139,'posebni dio'!K242,'posebni dio'!K491)</f>
        <v>0</v>
      </c>
      <c r="I128" s="98">
        <f>SUM('posebni dio'!L24,'posebni dio'!L106,'posebni dio'!L139,'posebni dio'!L242,'posebni dio'!L491)</f>
        <v>0</v>
      </c>
      <c r="J128" s="142">
        <f t="shared" si="14"/>
        <v>86.83670889631732</v>
      </c>
      <c r="K128" s="97">
        <f t="shared" si="15"/>
        <v>32.54</v>
      </c>
      <c r="N128" s="69"/>
      <c r="O128" s="69"/>
      <c r="P128" s="69"/>
      <c r="Q128" s="69"/>
      <c r="R128" s="69"/>
      <c r="S128" s="69"/>
      <c r="T128" s="69"/>
      <c r="U128" s="70"/>
      <c r="V128" s="45"/>
    </row>
    <row r="129" spans="1:22" s="22" customFormat="1" ht="11.25">
      <c r="A129" s="130">
        <v>3234</v>
      </c>
      <c r="B129" s="131" t="s">
        <v>339</v>
      </c>
      <c r="C129" s="98">
        <v>24009</v>
      </c>
      <c r="D129" s="98">
        <f>SUM('posebni dio'!F107,'posebni dio'!F155,'posebni dio'!F328,'posebni dio'!F340,'posebni dio'!F443,'posebni dio'!F459)</f>
        <v>91000</v>
      </c>
      <c r="E129" s="98">
        <f>SUM('posebni dio'!G107,'posebni dio'!G155,'posebni dio'!G328,'posebni dio'!G340,'posebni dio'!G443,'posebni dio'!G459)</f>
        <v>91000</v>
      </c>
      <c r="F129" s="98">
        <f>SUM('posebni dio'!H107,'posebni dio'!H155,'posebni dio'!H328,'posebni dio'!H340,'posebni dio'!H443,'posebni dio'!H459)</f>
        <v>42065</v>
      </c>
      <c r="G129" s="146">
        <f>SUM('posebni dio'!J107,'posebni dio'!J155,'posebni dio'!J328,'posebni dio'!J340,'posebni dio'!J443,'posebni dio'!J459)</f>
        <v>0</v>
      </c>
      <c r="H129" s="146">
        <f>SUM('posebni dio'!K107,'posebni dio'!K155,'posebni dio'!K328,'posebni dio'!K340,'posebni dio'!K443,'posebni dio'!K459)</f>
        <v>0</v>
      </c>
      <c r="I129" s="98">
        <f>SUM('posebni dio'!L107,'posebni dio'!L155,'posebni dio'!L328,'posebni dio'!L340,'posebni dio'!L443,'posebni dio'!L459)</f>
        <v>0</v>
      </c>
      <c r="J129" s="142">
        <f t="shared" si="14"/>
        <v>175.20513140905493</v>
      </c>
      <c r="K129" s="97">
        <f t="shared" si="15"/>
        <v>46.22527472527472</v>
      </c>
      <c r="N129" s="69"/>
      <c r="O129" s="69"/>
      <c r="P129" s="69"/>
      <c r="Q129" s="69"/>
      <c r="R129" s="69"/>
      <c r="S129" s="69"/>
      <c r="T129" s="69"/>
      <c r="U129" s="70"/>
      <c r="V129" s="45"/>
    </row>
    <row r="130" spans="1:22" s="22" customFormat="1" ht="11.25">
      <c r="A130" s="130">
        <v>3235</v>
      </c>
      <c r="B130" s="131" t="s">
        <v>340</v>
      </c>
      <c r="C130" s="98">
        <v>270</v>
      </c>
      <c r="D130" s="98">
        <f>SUM('posebni dio'!F108,'posebni dio'!F243)</f>
        <v>32000</v>
      </c>
      <c r="E130" s="98">
        <f>SUM('posebni dio'!G108,'posebni dio'!G243)</f>
        <v>32000</v>
      </c>
      <c r="F130" s="98">
        <f>SUM('posebni dio'!H108,'posebni dio'!H243)</f>
        <v>270</v>
      </c>
      <c r="G130" s="146">
        <f>SUM('posebni dio'!J108,'posebni dio'!J243)</f>
        <v>0</v>
      </c>
      <c r="H130" s="146">
        <f>SUM('posebni dio'!K108,'posebni dio'!K243)</f>
        <v>0</v>
      </c>
      <c r="I130" s="98">
        <f>SUM('posebni dio'!L108,'posebni dio'!L243)</f>
        <v>0</v>
      </c>
      <c r="J130" s="142">
        <f t="shared" si="14"/>
        <v>100</v>
      </c>
      <c r="K130" s="97">
        <f>+F130/E130*100</f>
        <v>0.84375</v>
      </c>
      <c r="N130" s="69"/>
      <c r="O130" s="69"/>
      <c r="P130" s="69"/>
      <c r="Q130" s="69"/>
      <c r="R130" s="69"/>
      <c r="S130" s="69"/>
      <c r="T130" s="69"/>
      <c r="U130" s="70"/>
      <c r="V130" s="45"/>
    </row>
    <row r="131" spans="1:22" s="22" customFormat="1" ht="11.25">
      <c r="A131" s="130">
        <v>3236</v>
      </c>
      <c r="B131" s="131" t="s">
        <v>432</v>
      </c>
      <c r="C131" s="98">
        <v>16244</v>
      </c>
      <c r="D131" s="98">
        <f>SUM('posebni dio'!F109,'posebni dio'!F275,'posebni dio'!F361,'posebni dio'!F563)</f>
        <v>54000</v>
      </c>
      <c r="E131" s="98">
        <f>SUM('posebni dio'!G109,'posebni dio'!G275,'posebni dio'!G361,'posebni dio'!G563)</f>
        <v>54000</v>
      </c>
      <c r="F131" s="98">
        <v>30522</v>
      </c>
      <c r="G131" s="146"/>
      <c r="H131" s="146"/>
      <c r="I131" s="98">
        <f>SUM('posebni dio'!L109,'posebni dio'!L275,'posebni dio'!L361,'posebni dio'!L563)</f>
        <v>0</v>
      </c>
      <c r="J131" s="142">
        <f t="shared" si="14"/>
        <v>187.89706968726912</v>
      </c>
      <c r="K131" s="97"/>
      <c r="N131" s="69"/>
      <c r="O131" s="69"/>
      <c r="P131" s="69"/>
      <c r="Q131" s="69"/>
      <c r="R131" s="69"/>
      <c r="S131" s="69"/>
      <c r="T131" s="69"/>
      <c r="U131" s="70"/>
      <c r="V131" s="45"/>
    </row>
    <row r="132" spans="1:22" s="22" customFormat="1" ht="11.25">
      <c r="A132" s="130">
        <v>3237</v>
      </c>
      <c r="B132" s="131" t="s">
        <v>341</v>
      </c>
      <c r="C132" s="98">
        <v>121284</v>
      </c>
      <c r="D132" s="98">
        <f>SUM('posebni dio'!F110,'posebni dio'!F140,'posebni dio'!F190,'posebni dio'!F156,'posebni dio'!F214,'posebni dio'!F244,'posebni dio'!F341,'posebni dio'!F360)</f>
        <v>353000</v>
      </c>
      <c r="E132" s="98">
        <f>SUM('posebni dio'!G110,'posebni dio'!G140,'posebni dio'!G190,'posebni dio'!G156,'posebni dio'!G214,'posebni dio'!G244,'posebni dio'!G341,'posebni dio'!G360)</f>
        <v>353000</v>
      </c>
      <c r="F132" s="98">
        <f>SUM('posebni dio'!H110,'posebni dio'!H140,'posebni dio'!H190,'posebni dio'!H156,'posebni dio'!H214,'posebni dio'!H244,'posebni dio'!H341,'posebni dio'!H360)</f>
        <v>157889</v>
      </c>
      <c r="G132" s="146">
        <f>SUM('posebni dio'!J110,'posebni dio'!J140,'posebni dio'!J190,'posebni dio'!J214,'posebni dio'!J244,'posebni dio'!J275,'posebni dio'!J341,'posebni dio'!J360)</f>
        <v>0</v>
      </c>
      <c r="H132" s="146">
        <f>SUM('posebni dio'!K110,'posebni dio'!K140,'posebni dio'!K190,'posebni dio'!K214,'posebni dio'!K244,'posebni dio'!K275,'posebni dio'!K341,'posebni dio'!K360)</f>
        <v>0</v>
      </c>
      <c r="I132" s="98">
        <f>SUM('posebni dio'!L110,'posebni dio'!L140,'posebni dio'!L190,'posebni dio'!L156,'posebni dio'!L214,'posebni dio'!L244,'posebni dio'!L341,'posebni dio'!L360)</f>
        <v>0</v>
      </c>
      <c r="J132" s="142">
        <f t="shared" si="14"/>
        <v>130.18122753207348</v>
      </c>
      <c r="K132" s="97">
        <f t="shared" si="15"/>
        <v>44.72776203966006</v>
      </c>
      <c r="N132" s="69"/>
      <c r="O132" s="69"/>
      <c r="P132" s="69"/>
      <c r="Q132" s="69"/>
      <c r="R132" s="69"/>
      <c r="S132" s="69"/>
      <c r="T132" s="69"/>
      <c r="U132" s="70"/>
      <c r="V132" s="45"/>
    </row>
    <row r="133" spans="1:22" s="22" customFormat="1" ht="11.25">
      <c r="A133" s="130">
        <v>3238</v>
      </c>
      <c r="B133" s="131" t="s">
        <v>351</v>
      </c>
      <c r="C133" s="98">
        <v>8125</v>
      </c>
      <c r="D133" s="98">
        <f>SUM('posebni dio'!F111,'posebni dio'!F141)</f>
        <v>23000</v>
      </c>
      <c r="E133" s="98">
        <f>SUM('posebni dio'!G111,'posebni dio'!G141)</f>
        <v>23000</v>
      </c>
      <c r="F133" s="98">
        <f>SUM('posebni dio'!H111,'posebni dio'!H141)</f>
        <v>10386</v>
      </c>
      <c r="G133" s="146"/>
      <c r="H133" s="146"/>
      <c r="I133" s="98">
        <f>SUM('posebni dio'!L111,'posebni dio'!L141)</f>
        <v>0</v>
      </c>
      <c r="J133" s="142">
        <f t="shared" si="14"/>
        <v>127.8276923076923</v>
      </c>
      <c r="K133" s="97">
        <f t="shared" si="15"/>
        <v>45.15652173913043</v>
      </c>
      <c r="N133" s="69"/>
      <c r="O133" s="69"/>
      <c r="P133" s="69"/>
      <c r="Q133" s="69"/>
      <c r="R133" s="69"/>
      <c r="S133" s="69"/>
      <c r="T133" s="69"/>
      <c r="U133" s="70"/>
      <c r="V133" s="45"/>
    </row>
    <row r="134" spans="1:22" s="22" customFormat="1" ht="11.25">
      <c r="A134" s="130">
        <v>3239</v>
      </c>
      <c r="B134" s="131" t="s">
        <v>342</v>
      </c>
      <c r="C134" s="98">
        <v>2036</v>
      </c>
      <c r="D134" s="98">
        <f>SUM('posebni dio'!F25,'posebni dio'!F60,'posebni dio'!F112,'posebni dio'!F300)</f>
        <v>14000</v>
      </c>
      <c r="E134" s="98">
        <f>SUM('posebni dio'!G25,'posebni dio'!G60,'posebni dio'!G112,'posebni dio'!G300)</f>
        <v>14000</v>
      </c>
      <c r="F134" s="98">
        <f>SUM('posebni dio'!H25,'posebni dio'!H60,'posebni dio'!H112,'posebni dio'!H300)</f>
        <v>12173</v>
      </c>
      <c r="G134" s="146">
        <f>SUM('posebni dio'!J112)</f>
        <v>0</v>
      </c>
      <c r="H134" s="146">
        <f>SUM('posebni dio'!K112)</f>
        <v>0</v>
      </c>
      <c r="I134" s="98"/>
      <c r="J134" s="142">
        <f t="shared" si="14"/>
        <v>597.8880157170923</v>
      </c>
      <c r="K134" s="97">
        <f t="shared" si="15"/>
        <v>86.95</v>
      </c>
      <c r="N134" s="69"/>
      <c r="O134" s="69"/>
      <c r="P134" s="69"/>
      <c r="Q134" s="69"/>
      <c r="R134" s="69"/>
      <c r="S134" s="69"/>
      <c r="T134" s="69"/>
      <c r="U134" s="70"/>
      <c r="V134" s="45"/>
    </row>
    <row r="135" spans="1:21" s="19" customFormat="1" ht="11.25">
      <c r="A135" s="114">
        <v>324</v>
      </c>
      <c r="B135" s="115" t="s">
        <v>238</v>
      </c>
      <c r="C135" s="95">
        <f>SUM(C136)</f>
        <v>9175</v>
      </c>
      <c r="D135" s="94">
        <f>SUM(D136)</f>
        <v>15000</v>
      </c>
      <c r="E135" s="94">
        <f>SUM(E136)</f>
        <v>15000</v>
      </c>
      <c r="F135" s="95">
        <f>SUM(F136)</f>
        <v>3858</v>
      </c>
      <c r="G135" s="94" t="e">
        <f>SUM('posebni dio'!J113)</f>
        <v>#REF!</v>
      </c>
      <c r="H135" s="94" t="e">
        <f>SUM('posebni dio'!K113)</f>
        <v>#REF!</v>
      </c>
      <c r="I135" s="95">
        <f>SUM(I136)</f>
        <v>0</v>
      </c>
      <c r="J135" s="125">
        <f t="shared" si="14"/>
        <v>42.049046321525886</v>
      </c>
      <c r="K135" s="93">
        <f t="shared" si="15"/>
        <v>25.72</v>
      </c>
      <c r="M135" s="12"/>
      <c r="N135" s="52"/>
      <c r="O135" s="54"/>
      <c r="P135" s="54"/>
      <c r="Q135" s="54"/>
      <c r="R135" s="54"/>
      <c r="S135" s="53"/>
      <c r="T135" s="53"/>
      <c r="U135" s="53"/>
    </row>
    <row r="136" spans="1:21" s="22" customFormat="1" ht="11.25">
      <c r="A136" s="130">
        <v>3241</v>
      </c>
      <c r="B136" s="131" t="s">
        <v>407</v>
      </c>
      <c r="C136" s="98">
        <v>9175</v>
      </c>
      <c r="D136" s="98">
        <f>SUM('posebni dio'!F114)</f>
        <v>15000</v>
      </c>
      <c r="E136" s="98">
        <f>SUM('posebni dio'!G114)</f>
        <v>15000</v>
      </c>
      <c r="F136" s="98">
        <f>SUM('posebni dio'!H114)</f>
        <v>3858</v>
      </c>
      <c r="G136" s="146">
        <f>SUM('posebni dio'!J114)</f>
        <v>0</v>
      </c>
      <c r="H136" s="146">
        <f>SUM('posebni dio'!K114)</f>
        <v>0</v>
      </c>
      <c r="I136" s="98">
        <f>SUM('posebni dio'!L114)</f>
        <v>0</v>
      </c>
      <c r="J136" s="142">
        <f t="shared" si="14"/>
        <v>42.049046321525886</v>
      </c>
      <c r="K136" s="97">
        <f t="shared" si="15"/>
        <v>25.72</v>
      </c>
      <c r="N136" s="56"/>
      <c r="O136" s="69"/>
      <c r="P136" s="69"/>
      <c r="Q136" s="69"/>
      <c r="R136" s="69"/>
      <c r="S136" s="57"/>
      <c r="T136" s="57"/>
      <c r="U136" s="57"/>
    </row>
    <row r="137" spans="1:21" s="19" customFormat="1" ht="11.25">
      <c r="A137" s="117">
        <v>329</v>
      </c>
      <c r="B137" s="115" t="s">
        <v>8</v>
      </c>
      <c r="C137" s="100">
        <f>SUM(C138:C144)</f>
        <v>170632</v>
      </c>
      <c r="D137" s="99">
        <f>SUM(D138:D144)</f>
        <v>169500</v>
      </c>
      <c r="E137" s="99">
        <f>SUM(E138:E144)</f>
        <v>169500</v>
      </c>
      <c r="F137" s="100">
        <f>SUM(F138:F144)</f>
        <v>58901</v>
      </c>
      <c r="G137" s="99" t="e">
        <f>SUM('posebni dio'!J26,'posebni dio'!J61,'posebni dio'!J115,'posebni dio'!J142,'posebni dio'!J245,'posebni dio'!J255)</f>
        <v>#REF!</v>
      </c>
      <c r="H137" s="99" t="e">
        <f>SUM('posebni dio'!K26,'posebni dio'!K61,'posebni dio'!K115,'posebni dio'!K142,'posebni dio'!K245,'posebni dio'!K255)</f>
        <v>#REF!</v>
      </c>
      <c r="I137" s="100">
        <f>SUM(I138:I144)</f>
        <v>0</v>
      </c>
      <c r="J137" s="125">
        <f t="shared" si="14"/>
        <v>34.519316423648554</v>
      </c>
      <c r="K137" s="93">
        <f t="shared" si="15"/>
        <v>34.74985250737463</v>
      </c>
      <c r="N137" s="52"/>
      <c r="O137" s="54"/>
      <c r="P137" s="54"/>
      <c r="Q137" s="54"/>
      <c r="R137" s="54"/>
      <c r="S137" s="53"/>
      <c r="T137" s="53"/>
      <c r="U137" s="53"/>
    </row>
    <row r="138" spans="1:21" s="22" customFormat="1" ht="11.25">
      <c r="A138" s="143">
        <v>3291</v>
      </c>
      <c r="B138" s="131" t="s">
        <v>408</v>
      </c>
      <c r="C138" s="106">
        <v>120656</v>
      </c>
      <c r="D138" s="106">
        <f>SUM('posebni dio'!F27,'posebni dio'!F143,'posebni dio'!F363)</f>
        <v>40000</v>
      </c>
      <c r="E138" s="106">
        <f>SUM('posebni dio'!G27,'posebni dio'!G143,'posebni dio'!G363)</f>
        <v>40000</v>
      </c>
      <c r="F138" s="106">
        <f>SUM('posebni dio'!H27,'posebni dio'!H143,'posebni dio'!H363)</f>
        <v>9430</v>
      </c>
      <c r="G138" s="148">
        <f>SUM('posebni dio'!J27,'posebni dio'!J143)</f>
        <v>0</v>
      </c>
      <c r="H138" s="148">
        <f>SUM('posebni dio'!K27,'posebni dio'!K143)</f>
        <v>0</v>
      </c>
      <c r="I138" s="106">
        <f>SUM('posebni dio'!L27,'posebni dio'!L143,'posebni dio'!L363)</f>
        <v>0</v>
      </c>
      <c r="J138" s="142">
        <f t="shared" si="14"/>
        <v>7.815608009547806</v>
      </c>
      <c r="K138" s="97">
        <f t="shared" si="15"/>
        <v>23.575</v>
      </c>
      <c r="N138" s="56"/>
      <c r="O138" s="69"/>
      <c r="P138" s="69"/>
      <c r="Q138" s="69"/>
      <c r="R138" s="69"/>
      <c r="S138" s="57"/>
      <c r="T138" s="57"/>
      <c r="U138" s="57"/>
    </row>
    <row r="139" spans="1:21" s="22" customFormat="1" ht="11.25">
      <c r="A139" s="143">
        <v>3292</v>
      </c>
      <c r="B139" s="131" t="s">
        <v>428</v>
      </c>
      <c r="C139" s="106">
        <v>12000</v>
      </c>
      <c r="D139" s="106">
        <f>SUM('posebni dio'!F62,'posebni dio'!F116,'posebni dio'!F158,'posebni dio'!F302)</f>
        <v>34000</v>
      </c>
      <c r="E139" s="106">
        <f>SUM('posebni dio'!G62,'posebni dio'!G116,'posebni dio'!G158,'posebni dio'!G302)</f>
        <v>34000</v>
      </c>
      <c r="F139" s="106">
        <f>SUM('posebni dio'!H62,'posebni dio'!H116,'posebni dio'!H158,'posebni dio'!H302)</f>
        <v>19676</v>
      </c>
      <c r="G139" s="148"/>
      <c r="H139" s="148"/>
      <c r="I139" s="106">
        <f>SUM('posebni dio'!L62,'posebni dio'!L116,'posebni dio'!L158,'posebni dio'!L302)</f>
        <v>0</v>
      </c>
      <c r="J139" s="142">
        <f t="shared" si="14"/>
        <v>163.96666666666667</v>
      </c>
      <c r="K139" s="97">
        <f t="shared" si="15"/>
        <v>57.87058823529412</v>
      </c>
      <c r="N139" s="56"/>
      <c r="O139" s="69"/>
      <c r="P139" s="69"/>
      <c r="Q139" s="69"/>
      <c r="R139" s="69"/>
      <c r="S139" s="57"/>
      <c r="T139" s="57"/>
      <c r="U139" s="57"/>
    </row>
    <row r="140" spans="1:21" s="22" customFormat="1" ht="11.25">
      <c r="A140" s="143">
        <v>3293</v>
      </c>
      <c r="B140" s="131" t="s">
        <v>319</v>
      </c>
      <c r="C140" s="106">
        <v>32882</v>
      </c>
      <c r="D140" s="106">
        <f>SUM('posebni dio'!F28,'posebni dio'!F63,'posebni dio'!F117,'posebni dio'!F246)</f>
        <v>73000</v>
      </c>
      <c r="E140" s="106">
        <f>SUM('posebni dio'!G28,'posebni dio'!G63,'posebni dio'!G117,'posebni dio'!G246)</f>
        <v>73000</v>
      </c>
      <c r="F140" s="106">
        <f>SUM('posebni dio'!H28,'posebni dio'!H63,'posebni dio'!H117,'posebni dio'!H246)</f>
        <v>27235</v>
      </c>
      <c r="G140" s="148">
        <f>SUM('posebni dio'!J28,'posebni dio'!J63,'posebni dio'!J117,'posebni dio'!J246)</f>
        <v>0</v>
      </c>
      <c r="H140" s="148">
        <f>SUM('posebni dio'!K28,'posebni dio'!K63,'posebni dio'!K117,'posebni dio'!K246)</f>
        <v>0</v>
      </c>
      <c r="I140" s="106">
        <f>SUM('posebni dio'!L28,'posebni dio'!L63,'posebni dio'!L117,'posebni dio'!L246)</f>
        <v>0</v>
      </c>
      <c r="J140" s="142">
        <f t="shared" si="14"/>
        <v>82.8264704093425</v>
      </c>
      <c r="K140" s="97">
        <f t="shared" si="15"/>
        <v>37.30821917808219</v>
      </c>
      <c r="N140" s="56"/>
      <c r="O140" s="69"/>
      <c r="P140" s="69"/>
      <c r="Q140" s="69"/>
      <c r="R140" s="69"/>
      <c r="S140" s="57"/>
      <c r="T140" s="57"/>
      <c r="U140" s="57"/>
    </row>
    <row r="141" spans="1:21" s="22" customFormat="1" ht="11.25">
      <c r="A141" s="143">
        <v>3294</v>
      </c>
      <c r="B141" s="131" t="s">
        <v>344</v>
      </c>
      <c r="C141" s="106">
        <v>740</v>
      </c>
      <c r="D141" s="106">
        <f>SUM('posebni dio'!F29,'posebni dio'!F118,'posebni dio'!F256)</f>
        <v>7500</v>
      </c>
      <c r="E141" s="106">
        <f>SUM('posebni dio'!G29,'posebni dio'!G118,'posebni dio'!G256)</f>
        <v>7500</v>
      </c>
      <c r="F141" s="106">
        <f>SUM('posebni dio'!H29,'posebni dio'!H118,'posebni dio'!H256)</f>
        <v>740</v>
      </c>
      <c r="G141" s="148">
        <f>SUM('posebni dio'!J118,'posebni dio'!J256)</f>
        <v>0</v>
      </c>
      <c r="H141" s="148">
        <f>SUM('posebni dio'!K118,'posebni dio'!K256)</f>
        <v>0</v>
      </c>
      <c r="I141" s="106">
        <f>SUM('posebni dio'!L29,'posebni dio'!L118,'posebni dio'!L256)</f>
        <v>0</v>
      </c>
      <c r="J141" s="142">
        <f t="shared" si="14"/>
        <v>100</v>
      </c>
      <c r="K141" s="97">
        <f t="shared" si="15"/>
        <v>9.866666666666667</v>
      </c>
      <c r="N141" s="56"/>
      <c r="O141" s="69"/>
      <c r="P141" s="69"/>
      <c r="Q141" s="69"/>
      <c r="R141" s="69"/>
      <c r="S141" s="57"/>
      <c r="T141" s="57"/>
      <c r="U141" s="57"/>
    </row>
    <row r="142" spans="1:21" s="22" customFormat="1" ht="11.25">
      <c r="A142" s="143">
        <v>3295</v>
      </c>
      <c r="B142" s="131" t="s">
        <v>345</v>
      </c>
      <c r="C142" s="106">
        <v>3483</v>
      </c>
      <c r="D142" s="106">
        <f>SUM('posebni dio'!F119)</f>
        <v>5000</v>
      </c>
      <c r="E142" s="106">
        <f>SUM('posebni dio'!G119)</f>
        <v>5000</v>
      </c>
      <c r="F142" s="106">
        <f>SUM('posebni dio'!H119)</f>
        <v>1820</v>
      </c>
      <c r="G142" s="148">
        <f>SUM('posebni dio'!J119)</f>
        <v>0</v>
      </c>
      <c r="H142" s="148">
        <f>SUM('posebni dio'!K119)</f>
        <v>0</v>
      </c>
      <c r="I142" s="106">
        <f>SUM('posebni dio'!L119)</f>
        <v>0</v>
      </c>
      <c r="J142" s="142">
        <f t="shared" si="14"/>
        <v>52.25380419178869</v>
      </c>
      <c r="K142" s="97">
        <f t="shared" si="15"/>
        <v>36.4</v>
      </c>
      <c r="N142" s="56"/>
      <c r="O142" s="69"/>
      <c r="P142" s="69"/>
      <c r="Q142" s="69"/>
      <c r="R142" s="69"/>
      <c r="S142" s="57"/>
      <c r="T142" s="57"/>
      <c r="U142" s="57"/>
    </row>
    <row r="143" spans="1:21" s="22" customFormat="1" ht="11.25">
      <c r="A143" s="143">
        <v>3296</v>
      </c>
      <c r="B143" s="131" t="s">
        <v>534</v>
      </c>
      <c r="C143" s="106"/>
      <c r="D143" s="106">
        <f>SUM('posebni dio'!F30)</f>
        <v>0</v>
      </c>
      <c r="E143" s="106">
        <f>SUM('posebni dio'!G30)</f>
        <v>0</v>
      </c>
      <c r="F143" s="106">
        <f>SUM('posebni dio'!H30)</f>
        <v>0</v>
      </c>
      <c r="G143" s="148"/>
      <c r="H143" s="148"/>
      <c r="I143" s="106">
        <f>SUM('posebni dio'!L30)</f>
        <v>0</v>
      </c>
      <c r="J143" s="142"/>
      <c r="K143" s="97"/>
      <c r="N143" s="56"/>
      <c r="O143" s="69"/>
      <c r="P143" s="69"/>
      <c r="Q143" s="69"/>
      <c r="R143" s="69"/>
      <c r="S143" s="57"/>
      <c r="T143" s="57"/>
      <c r="U143" s="57"/>
    </row>
    <row r="144" spans="1:21" s="22" customFormat="1" ht="11.25">
      <c r="A144" s="143">
        <v>3299</v>
      </c>
      <c r="B144" s="131" t="s">
        <v>8</v>
      </c>
      <c r="C144" s="106">
        <v>871</v>
      </c>
      <c r="D144" s="106">
        <f>SUM('posebni dio'!G31,'posebni dio'!F64,'posebni dio'!F120,'posebni dio'!F247)</f>
        <v>10000</v>
      </c>
      <c r="E144" s="106">
        <f>SUM('posebni dio'!G31,'posebni dio'!G64,'posebni dio'!G120,'posebni dio'!G247)</f>
        <v>10000</v>
      </c>
      <c r="F144" s="106">
        <f>SUM('posebni dio'!I31,'posebni dio'!H64,'posebni dio'!H120,'posebni dio'!H247)</f>
        <v>0</v>
      </c>
      <c r="G144" s="106">
        <f>SUM('posebni dio'!J31,'posebni dio'!I64,'posebni dio'!I120,'posebni dio'!I247)</f>
        <v>0</v>
      </c>
      <c r="H144" s="106">
        <f>SUM('posebni dio'!K31,'posebni dio'!J64,'posebni dio'!J120,'posebni dio'!J247)</f>
        <v>0</v>
      </c>
      <c r="I144" s="106">
        <f>SUM('posebni dio'!L31,'posebni dio'!K64,'posebni dio'!K120,'posebni dio'!K247)</f>
        <v>0</v>
      </c>
      <c r="J144" s="104">
        <f t="shared" si="14"/>
        <v>0</v>
      </c>
      <c r="K144" s="97">
        <f t="shared" si="15"/>
        <v>0</v>
      </c>
      <c r="M144" s="21"/>
      <c r="N144" s="56"/>
      <c r="O144" s="69"/>
      <c r="P144" s="69"/>
      <c r="Q144" s="69"/>
      <c r="R144" s="69"/>
      <c r="S144" s="57"/>
      <c r="T144" s="57"/>
      <c r="U144" s="57"/>
    </row>
    <row r="145" spans="1:22" s="19" customFormat="1" ht="11.25">
      <c r="A145" s="114">
        <v>34</v>
      </c>
      <c r="B145" s="115" t="s">
        <v>9</v>
      </c>
      <c r="C145" s="95">
        <f aca="true" t="shared" si="17" ref="C145:I145">SUM(C146)</f>
        <v>4302</v>
      </c>
      <c r="D145" s="95">
        <f t="shared" si="17"/>
        <v>13000</v>
      </c>
      <c r="E145" s="95">
        <f t="shared" si="17"/>
        <v>13000</v>
      </c>
      <c r="F145" s="95">
        <f t="shared" si="17"/>
        <v>4530</v>
      </c>
      <c r="G145" s="147" t="e">
        <f t="shared" si="17"/>
        <v>#REF!</v>
      </c>
      <c r="H145" s="147" t="e">
        <f t="shared" si="17"/>
        <v>#REF!</v>
      </c>
      <c r="I145" s="95">
        <f t="shared" si="17"/>
        <v>0</v>
      </c>
      <c r="J145" s="125">
        <f t="shared" si="14"/>
        <v>105.29986052998606</v>
      </c>
      <c r="K145" s="93">
        <f t="shared" si="15"/>
        <v>34.84615384615385</v>
      </c>
      <c r="N145" s="54"/>
      <c r="O145" s="54"/>
      <c r="P145" s="54"/>
      <c r="Q145" s="54"/>
      <c r="R145" s="54"/>
      <c r="S145" s="54"/>
      <c r="T145" s="54"/>
      <c r="U145" s="54"/>
      <c r="V145" s="425"/>
    </row>
    <row r="146" spans="1:21" s="19" customFormat="1" ht="11.25">
      <c r="A146" s="114">
        <v>343</v>
      </c>
      <c r="B146" s="115" t="s">
        <v>47</v>
      </c>
      <c r="C146" s="95">
        <f>SUM(C147:C149)</f>
        <v>4302</v>
      </c>
      <c r="D146" s="94">
        <f>SUM(D147:D149)</f>
        <v>13000</v>
      </c>
      <c r="E146" s="94">
        <f>SUM(E147:E149)</f>
        <v>13000</v>
      </c>
      <c r="F146" s="95">
        <f>SUM(F147:F149)</f>
        <v>4530</v>
      </c>
      <c r="G146" s="94" t="e">
        <f>SUM('posebni dio'!J122)</f>
        <v>#REF!</v>
      </c>
      <c r="H146" s="94" t="e">
        <f>SUM('posebni dio'!K122)</f>
        <v>#REF!</v>
      </c>
      <c r="I146" s="95">
        <f>SUM(I147:I149)</f>
        <v>0</v>
      </c>
      <c r="J146" s="125">
        <f t="shared" si="14"/>
        <v>105.29986052998606</v>
      </c>
      <c r="K146" s="93">
        <f t="shared" si="15"/>
        <v>34.84615384615385</v>
      </c>
      <c r="N146" s="52"/>
      <c r="O146" s="54"/>
      <c r="P146" s="54"/>
      <c r="Q146" s="54"/>
      <c r="R146" s="54"/>
      <c r="S146" s="53"/>
      <c r="T146" s="53"/>
      <c r="U146" s="53"/>
    </row>
    <row r="147" spans="1:21" s="22" customFormat="1" ht="11.25">
      <c r="A147" s="130">
        <v>3431</v>
      </c>
      <c r="B147" s="131" t="s">
        <v>346</v>
      </c>
      <c r="C147" s="98">
        <v>4302</v>
      </c>
      <c r="D147" s="98">
        <f>SUM('posebni dio'!F123)</f>
        <v>10000</v>
      </c>
      <c r="E147" s="98">
        <f>SUM('posebni dio'!G123)</f>
        <v>10000</v>
      </c>
      <c r="F147" s="98">
        <f>SUM('posebni dio'!H123)</f>
        <v>4530</v>
      </c>
      <c r="G147" s="146">
        <f>SUM('posebni dio'!J123)</f>
        <v>0</v>
      </c>
      <c r="H147" s="146">
        <f>SUM('posebni dio'!K123)</f>
        <v>0</v>
      </c>
      <c r="I147" s="98">
        <f>SUM('posebni dio'!L123)</f>
        <v>0</v>
      </c>
      <c r="J147" s="142">
        <f t="shared" si="14"/>
        <v>105.29986052998606</v>
      </c>
      <c r="K147" s="97">
        <f t="shared" si="15"/>
        <v>45.300000000000004</v>
      </c>
      <c r="N147" s="56"/>
      <c r="O147" s="69"/>
      <c r="P147" s="69"/>
      <c r="Q147" s="69"/>
      <c r="R147" s="69"/>
      <c r="S147" s="57"/>
      <c r="T147" s="57"/>
      <c r="U147" s="57"/>
    </row>
    <row r="148" spans="1:21" s="22" customFormat="1" ht="11.25">
      <c r="A148" s="130">
        <v>3433</v>
      </c>
      <c r="B148" s="131" t="s">
        <v>347</v>
      </c>
      <c r="C148" s="98"/>
      <c r="D148" s="98">
        <f>SUM('posebni dio'!F124)</f>
        <v>1000</v>
      </c>
      <c r="E148" s="98">
        <f>SUM('posebni dio'!G124)</f>
        <v>1000</v>
      </c>
      <c r="F148" s="98">
        <f>SUM('posebni dio'!H124)</f>
        <v>0</v>
      </c>
      <c r="G148" s="146">
        <f>SUM('posebni dio'!J124)</f>
        <v>0</v>
      </c>
      <c r="H148" s="146">
        <f>SUM('posebni dio'!K124)</f>
        <v>0</v>
      </c>
      <c r="I148" s="98">
        <f>SUM('posebni dio'!L124)</f>
        <v>0</v>
      </c>
      <c r="J148" s="142" t="e">
        <f t="shared" si="14"/>
        <v>#DIV/0!</v>
      </c>
      <c r="K148" s="97">
        <f t="shared" si="15"/>
        <v>0</v>
      </c>
      <c r="N148" s="56"/>
      <c r="O148" s="69"/>
      <c r="P148" s="69"/>
      <c r="Q148" s="69"/>
      <c r="R148" s="69"/>
      <c r="S148" s="57"/>
      <c r="T148" s="57"/>
      <c r="U148" s="57"/>
    </row>
    <row r="149" spans="1:21" s="22" customFormat="1" ht="11.25">
      <c r="A149" s="130">
        <v>3434</v>
      </c>
      <c r="B149" s="131" t="s">
        <v>348</v>
      </c>
      <c r="C149" s="98"/>
      <c r="D149" s="98">
        <f>SUM('posebni dio'!F125)</f>
        <v>2000</v>
      </c>
      <c r="E149" s="98">
        <f>SUM('posebni dio'!G125)</f>
        <v>2000</v>
      </c>
      <c r="F149" s="98">
        <f>SUM('posebni dio'!H125)</f>
        <v>0</v>
      </c>
      <c r="G149" s="146">
        <f>SUM('posebni dio'!J125)</f>
        <v>0</v>
      </c>
      <c r="H149" s="146">
        <f>SUM('posebni dio'!K125)</f>
        <v>0</v>
      </c>
      <c r="I149" s="98">
        <f>SUM('posebni dio'!L125)</f>
        <v>0</v>
      </c>
      <c r="J149" s="142" t="e">
        <f t="shared" si="14"/>
        <v>#DIV/0!</v>
      </c>
      <c r="K149" s="97">
        <f t="shared" si="15"/>
        <v>0</v>
      </c>
      <c r="N149" s="56"/>
      <c r="O149" s="69"/>
      <c r="P149" s="69"/>
      <c r="Q149" s="69"/>
      <c r="R149" s="69"/>
      <c r="S149" s="57"/>
      <c r="T149" s="57"/>
      <c r="U149" s="57"/>
    </row>
    <row r="150" spans="1:21" s="22" customFormat="1" ht="11.25">
      <c r="A150" s="114">
        <v>35</v>
      </c>
      <c r="B150" s="115" t="s">
        <v>34</v>
      </c>
      <c r="C150" s="95">
        <f aca="true" t="shared" si="18" ref="C150:I151">SUM(C151)</f>
        <v>2860</v>
      </c>
      <c r="D150" s="95">
        <f t="shared" si="18"/>
        <v>60000</v>
      </c>
      <c r="E150" s="95">
        <f t="shared" si="18"/>
        <v>60000</v>
      </c>
      <c r="F150" s="95">
        <f t="shared" si="18"/>
        <v>0</v>
      </c>
      <c r="G150" s="147">
        <f t="shared" si="18"/>
        <v>0</v>
      </c>
      <c r="H150" s="147">
        <f t="shared" si="18"/>
        <v>0</v>
      </c>
      <c r="I150" s="95">
        <f t="shared" si="18"/>
        <v>0</v>
      </c>
      <c r="J150" s="125">
        <f t="shared" si="14"/>
        <v>0</v>
      </c>
      <c r="K150" s="93">
        <f t="shared" si="15"/>
        <v>0</v>
      </c>
      <c r="M150" s="21"/>
      <c r="N150" s="56"/>
      <c r="O150" s="56"/>
      <c r="P150" s="57"/>
      <c r="Q150" s="57"/>
      <c r="R150" s="57"/>
      <c r="S150" s="57"/>
      <c r="T150" s="57"/>
      <c r="U150" s="57"/>
    </row>
    <row r="151" spans="1:21" s="22" customFormat="1" ht="22.5">
      <c r="A151" s="117">
        <v>352</v>
      </c>
      <c r="B151" s="115" t="s">
        <v>239</v>
      </c>
      <c r="C151" s="100">
        <f>SUM(C152)</f>
        <v>2860</v>
      </c>
      <c r="D151" s="100">
        <f>SUM(D152)</f>
        <v>60000</v>
      </c>
      <c r="E151" s="100">
        <f t="shared" si="18"/>
        <v>60000</v>
      </c>
      <c r="F151" s="100">
        <f t="shared" si="18"/>
        <v>0</v>
      </c>
      <c r="G151" s="100">
        <f t="shared" si="18"/>
        <v>0</v>
      </c>
      <c r="H151" s="100">
        <f t="shared" si="18"/>
        <v>0</v>
      </c>
      <c r="I151" s="100">
        <f t="shared" si="18"/>
        <v>0</v>
      </c>
      <c r="J151" s="125">
        <f t="shared" si="14"/>
        <v>0</v>
      </c>
      <c r="K151" s="93">
        <f t="shared" si="15"/>
        <v>0</v>
      </c>
      <c r="N151" s="54"/>
      <c r="O151" s="54"/>
      <c r="P151" s="54"/>
      <c r="Q151" s="54"/>
      <c r="R151" s="57"/>
      <c r="S151" s="57"/>
      <c r="T151" s="57"/>
      <c r="U151" s="57"/>
    </row>
    <row r="152" spans="1:21" s="22" customFormat="1" ht="11.25">
      <c r="A152" s="143">
        <v>3523</v>
      </c>
      <c r="B152" s="131" t="s">
        <v>409</v>
      </c>
      <c r="C152" s="106">
        <v>2860</v>
      </c>
      <c r="D152" s="106">
        <f>SUM('posebni dio'!F225,'posebni dio'!F231)</f>
        <v>60000</v>
      </c>
      <c r="E152" s="106">
        <f>SUM('posebni dio'!G225,'posebni dio'!G231)</f>
        <v>60000</v>
      </c>
      <c r="F152" s="106">
        <f>SUM('posebni dio'!H225,'posebni dio'!H231)</f>
        <v>0</v>
      </c>
      <c r="G152" s="106">
        <f>SUM('posebni dio'!J225,'posebni dio'!J231)</f>
        <v>0</v>
      </c>
      <c r="H152" s="106">
        <f>SUM('posebni dio'!K225,'posebni dio'!K231)</f>
        <v>0</v>
      </c>
      <c r="I152" s="106">
        <f>SUM('posebni dio'!L225,'posebni dio'!L231)</f>
        <v>0</v>
      </c>
      <c r="J152" s="142">
        <f t="shared" si="14"/>
        <v>0</v>
      </c>
      <c r="K152" s="97">
        <f t="shared" si="15"/>
        <v>0</v>
      </c>
      <c r="N152" s="69"/>
      <c r="O152" s="69"/>
      <c r="P152" s="69"/>
      <c r="Q152" s="69"/>
      <c r="R152" s="57"/>
      <c r="S152" s="57"/>
      <c r="T152" s="57"/>
      <c r="U152" s="57"/>
    </row>
    <row r="153" spans="1:21" s="19" customFormat="1" ht="11.25">
      <c r="A153" s="117">
        <v>36</v>
      </c>
      <c r="B153" s="115" t="s">
        <v>13</v>
      </c>
      <c r="C153" s="100">
        <f>SUM(C154)</f>
        <v>1500</v>
      </c>
      <c r="D153" s="100">
        <f aca="true" t="shared" si="19" ref="C153:F154">SUM(D154)</f>
        <v>62000</v>
      </c>
      <c r="E153" s="100">
        <f t="shared" si="19"/>
        <v>62000</v>
      </c>
      <c r="F153" s="100">
        <f t="shared" si="19"/>
        <v>5652</v>
      </c>
      <c r="G153" s="119">
        <v>219000</v>
      </c>
      <c r="H153" s="119">
        <v>494100</v>
      </c>
      <c r="I153" s="100">
        <f>SUM(I154)</f>
        <v>0</v>
      </c>
      <c r="J153" s="125">
        <f t="shared" si="14"/>
        <v>376.79999999999995</v>
      </c>
      <c r="K153" s="93">
        <f t="shared" si="15"/>
        <v>9.116129032258065</v>
      </c>
      <c r="N153" s="52"/>
      <c r="O153" s="52"/>
      <c r="P153" s="53"/>
      <c r="Q153" s="53"/>
      <c r="R153" s="53"/>
      <c r="S153" s="53"/>
      <c r="T153" s="53"/>
      <c r="U153" s="53"/>
    </row>
    <row r="154" spans="1:21" s="19" customFormat="1" ht="11.25">
      <c r="A154" s="114">
        <v>363</v>
      </c>
      <c r="B154" s="115" t="s">
        <v>33</v>
      </c>
      <c r="C154" s="95">
        <f t="shared" si="19"/>
        <v>1500</v>
      </c>
      <c r="D154" s="94">
        <f t="shared" si="19"/>
        <v>62000</v>
      </c>
      <c r="E154" s="94">
        <f t="shared" si="19"/>
        <v>62000</v>
      </c>
      <c r="F154" s="95">
        <f t="shared" si="19"/>
        <v>5652</v>
      </c>
      <c r="G154" s="94" t="e">
        <f>SUM('posebni dio'!J127,'posebni dio'!J198,'posebni dio'!J203,'posebni dio'!J461,'posebni dio'!J468,'posebni dio'!J493)</f>
        <v>#REF!</v>
      </c>
      <c r="H154" s="94" t="e">
        <f>SUM('posebni dio'!K127,'posebni dio'!K198,'posebni dio'!K203,'posebni dio'!K461,'posebni dio'!K468,'posebni dio'!K493)</f>
        <v>#REF!</v>
      </c>
      <c r="I154" s="95">
        <f>SUM(I155)</f>
        <v>0</v>
      </c>
      <c r="J154" s="125">
        <f t="shared" si="14"/>
        <v>376.79999999999995</v>
      </c>
      <c r="K154" s="93">
        <f t="shared" si="15"/>
        <v>9.116129032258065</v>
      </c>
      <c r="N154" s="54"/>
      <c r="O154" s="54"/>
      <c r="P154" s="54"/>
      <c r="Q154" s="54"/>
      <c r="R154" s="53"/>
      <c r="S154" s="53"/>
      <c r="T154" s="53"/>
      <c r="U154" s="53"/>
    </row>
    <row r="155" spans="1:21" s="22" customFormat="1" ht="11.25">
      <c r="A155" s="130">
        <v>3631</v>
      </c>
      <c r="B155" s="131" t="s">
        <v>410</v>
      </c>
      <c r="C155" s="98">
        <v>1500</v>
      </c>
      <c r="D155" s="98">
        <f>SUM('posebni dio'!F67,'posebni dio'!F128,'posebni dio'!F199,'posebni dio'!F204,'posebni dio'!F469,'posebni dio'!F494)</f>
        <v>62000</v>
      </c>
      <c r="E155" s="98">
        <f>SUM('posebni dio'!G67,'posebni dio'!G128,'posebni dio'!G199,'posebni dio'!G204,'posebni dio'!G469,'posebni dio'!G494)</f>
        <v>62000</v>
      </c>
      <c r="F155" s="98">
        <f>SUM('posebni dio'!H67,'posebni dio'!H128,'posebni dio'!H199,'posebni dio'!H204,'posebni dio'!H469,'posebni dio'!H494)</f>
        <v>5652</v>
      </c>
      <c r="G155" s="146">
        <f>SUM('posebni dio'!J128,'posebni dio'!J199,'posebni dio'!J204,'posebni dio'!J462,'posebni dio'!J469,'posebni dio'!J494)</f>
        <v>0</v>
      </c>
      <c r="H155" s="146">
        <f>SUM('posebni dio'!K128,'posebni dio'!K199,'posebni dio'!K204,'posebni dio'!K462,'posebni dio'!K469,'posebni dio'!K494)</f>
        <v>0</v>
      </c>
      <c r="I155" s="98">
        <f>SUM('posebni dio'!L67,'posebni dio'!L128,'posebni dio'!L199,'posebni dio'!L204,'posebni dio'!L462,'posebni dio'!L469,'posebni dio'!L494)</f>
        <v>0</v>
      </c>
      <c r="J155" s="142">
        <f t="shared" si="14"/>
        <v>376.79999999999995</v>
      </c>
      <c r="K155" s="97">
        <f t="shared" si="15"/>
        <v>9.116129032258065</v>
      </c>
      <c r="N155" s="69"/>
      <c r="O155" s="69"/>
      <c r="P155" s="69"/>
      <c r="Q155" s="69"/>
      <c r="R155" s="57"/>
      <c r="S155" s="57"/>
      <c r="T155" s="57"/>
      <c r="U155" s="57"/>
    </row>
    <row r="156" spans="1:21" s="19" customFormat="1" ht="22.5">
      <c r="A156" s="117">
        <v>37</v>
      </c>
      <c r="B156" s="115" t="s">
        <v>10</v>
      </c>
      <c r="C156" s="100">
        <f>SUM(C157)</f>
        <v>77659</v>
      </c>
      <c r="D156" s="100">
        <f>SUM(D157)</f>
        <v>249000</v>
      </c>
      <c r="E156" s="100">
        <f>SUM(E157)</f>
        <v>249000</v>
      </c>
      <c r="F156" s="100">
        <f>SUM(F157)</f>
        <v>62021</v>
      </c>
      <c r="G156" s="119">
        <v>1976500</v>
      </c>
      <c r="H156" s="119">
        <v>1748700</v>
      </c>
      <c r="I156" s="100">
        <f>SUM(I157)</f>
        <v>0</v>
      </c>
      <c r="J156" s="125">
        <f t="shared" si="14"/>
        <v>79.8632483034806</v>
      </c>
      <c r="K156" s="93">
        <f t="shared" si="15"/>
        <v>24.90803212851406</v>
      </c>
      <c r="N156" s="52"/>
      <c r="O156" s="52"/>
      <c r="P156" s="53"/>
      <c r="Q156" s="53"/>
      <c r="R156" s="53"/>
      <c r="S156" s="53"/>
      <c r="T156" s="53"/>
      <c r="U156" s="53"/>
    </row>
    <row r="157" spans="1:21" s="19" customFormat="1" ht="11.25">
      <c r="A157" s="117">
        <v>372</v>
      </c>
      <c r="B157" s="115" t="s">
        <v>240</v>
      </c>
      <c r="C157" s="100">
        <f>SUM(C158,C159)</f>
        <v>77659</v>
      </c>
      <c r="D157" s="100">
        <f>SUM(D158,D159)</f>
        <v>249000</v>
      </c>
      <c r="E157" s="100">
        <f>SUM(E158,E159)</f>
        <v>249000</v>
      </c>
      <c r="F157" s="100">
        <f>SUM(F158,F159)</f>
        <v>62021</v>
      </c>
      <c r="G157" s="99" t="e">
        <f>SUM('posebni dio'!J471,'posebni dio'!J518)</f>
        <v>#REF!</v>
      </c>
      <c r="H157" s="99" t="e">
        <f>SUM('posebni dio'!K471,'posebni dio'!K518)</f>
        <v>#REF!</v>
      </c>
      <c r="I157" s="100">
        <f>SUM(I158)</f>
        <v>0</v>
      </c>
      <c r="J157" s="125">
        <f t="shared" si="14"/>
        <v>79.8632483034806</v>
      </c>
      <c r="K157" s="93">
        <f t="shared" si="15"/>
        <v>24.90803212851406</v>
      </c>
      <c r="N157" s="52"/>
      <c r="O157" s="54"/>
      <c r="P157" s="54"/>
      <c r="Q157" s="54"/>
      <c r="R157" s="54"/>
      <c r="S157" s="53"/>
      <c r="T157" s="53"/>
      <c r="U157" s="53"/>
    </row>
    <row r="158" spans="1:21" s="22" customFormat="1" ht="11.25">
      <c r="A158" s="143">
        <v>3721</v>
      </c>
      <c r="B158" s="131" t="s">
        <v>411</v>
      </c>
      <c r="C158" s="106">
        <v>77659</v>
      </c>
      <c r="D158" s="106">
        <f>SUM('posebni dio'!F462,'posebni dio'!F472,'posebni dio'!F519)</f>
        <v>249000</v>
      </c>
      <c r="E158" s="106">
        <f>SUM('posebni dio'!G462,'posebni dio'!G472,'posebni dio'!G519)</f>
        <v>249000</v>
      </c>
      <c r="F158" s="106">
        <f>SUM('posebni dio'!H462,'posebni dio'!H472,'posebni dio'!H519)</f>
        <v>60472</v>
      </c>
      <c r="G158" s="148">
        <f>SUM('posebni dio'!J472,'posebni dio'!J519)</f>
        <v>0</v>
      </c>
      <c r="H158" s="148">
        <f>SUM('posebni dio'!K472,'posebni dio'!K519)</f>
        <v>0</v>
      </c>
      <c r="I158" s="106">
        <f>SUM('posebni dio'!L472,'posebni dio'!L519)</f>
        <v>0</v>
      </c>
      <c r="J158" s="142">
        <f t="shared" si="14"/>
        <v>77.86863080904982</v>
      </c>
      <c r="K158" s="97">
        <f t="shared" si="15"/>
        <v>24.285943775100403</v>
      </c>
      <c r="N158" s="56"/>
      <c r="O158" s="69"/>
      <c r="P158" s="69"/>
      <c r="Q158" s="69"/>
      <c r="R158" s="69"/>
      <c r="S158" s="57"/>
      <c r="T158" s="57"/>
      <c r="U158" s="57"/>
    </row>
    <row r="159" spans="1:21" s="22" customFormat="1" ht="11.25">
      <c r="A159" s="143">
        <v>3722</v>
      </c>
      <c r="B159" s="131" t="s">
        <v>621</v>
      </c>
      <c r="C159" s="106"/>
      <c r="D159" s="106"/>
      <c r="E159" s="106"/>
      <c r="F159" s="106">
        <v>1549</v>
      </c>
      <c r="G159" s="148"/>
      <c r="H159" s="148"/>
      <c r="I159" s="106"/>
      <c r="J159" s="142"/>
      <c r="K159" s="97"/>
      <c r="N159" s="56"/>
      <c r="O159" s="69"/>
      <c r="P159" s="69"/>
      <c r="Q159" s="69"/>
      <c r="R159" s="69"/>
      <c r="S159" s="57"/>
      <c r="T159" s="57"/>
      <c r="U159" s="57"/>
    </row>
    <row r="160" spans="1:21" s="19" customFormat="1" ht="11.25">
      <c r="A160" s="114">
        <v>38</v>
      </c>
      <c r="B160" s="115" t="s">
        <v>5</v>
      </c>
      <c r="C160" s="95">
        <f>SUM(C161,C163,C165)</f>
        <v>140905</v>
      </c>
      <c r="D160" s="95">
        <f>SUM(D161,D163,D165)</f>
        <v>401000</v>
      </c>
      <c r="E160" s="95">
        <f>SUM(E161,E163,E165)</f>
        <v>401000</v>
      </c>
      <c r="F160" s="95">
        <f>SUM(F161,F163,F165)</f>
        <v>165983</v>
      </c>
      <c r="G160" s="92" t="e">
        <f>SUM(G161,#REF!,#REF!,G163,G165)</f>
        <v>#REF!</v>
      </c>
      <c r="H160" s="92" t="e">
        <f>SUM(H161,#REF!,#REF!,H163,H165)</f>
        <v>#REF!</v>
      </c>
      <c r="I160" s="95">
        <f>SUM(I161,I163,I165)</f>
        <v>0</v>
      </c>
      <c r="J160" s="125">
        <f t="shared" si="14"/>
        <v>117.7978070331074</v>
      </c>
      <c r="K160" s="93">
        <f t="shared" si="15"/>
        <v>41.39226932668329</v>
      </c>
      <c r="N160" s="52"/>
      <c r="O160" s="52"/>
      <c r="P160" s="53"/>
      <c r="Q160" s="53"/>
      <c r="R160" s="53"/>
      <c r="S160" s="53"/>
      <c r="T160" s="53"/>
      <c r="U160" s="53"/>
    </row>
    <row r="161" spans="1:21" s="19" customFormat="1" ht="11.25">
      <c r="A161" s="114">
        <v>381</v>
      </c>
      <c r="B161" s="115" t="s">
        <v>53</v>
      </c>
      <c r="C161" s="95">
        <f aca="true" t="shared" si="20" ref="C161:I161">SUM(C162)</f>
        <v>138024</v>
      </c>
      <c r="D161" s="94">
        <f t="shared" si="20"/>
        <v>391000</v>
      </c>
      <c r="E161" s="94">
        <f t="shared" si="20"/>
        <v>391000</v>
      </c>
      <c r="F161" s="95">
        <f t="shared" si="20"/>
        <v>156944</v>
      </c>
      <c r="G161" s="94">
        <f t="shared" si="20"/>
        <v>0</v>
      </c>
      <c r="H161" s="94">
        <f t="shared" si="20"/>
        <v>0</v>
      </c>
      <c r="I161" s="95">
        <f t="shared" si="20"/>
        <v>0</v>
      </c>
      <c r="J161" s="125">
        <f t="shared" si="14"/>
        <v>113.70776096910681</v>
      </c>
      <c r="K161" s="93">
        <f t="shared" si="15"/>
        <v>40.13913043478261</v>
      </c>
      <c r="N161" s="54"/>
      <c r="O161" s="54"/>
      <c r="P161" s="54"/>
      <c r="Q161" s="54"/>
      <c r="R161" s="53"/>
      <c r="S161" s="53"/>
      <c r="T161" s="53"/>
      <c r="U161" s="53"/>
    </row>
    <row r="162" spans="1:21" s="22" customFormat="1" ht="11.25">
      <c r="A162" s="130">
        <v>3811</v>
      </c>
      <c r="B162" s="131" t="s">
        <v>331</v>
      </c>
      <c r="C162" s="98">
        <v>138024</v>
      </c>
      <c r="D162" s="98">
        <f>SUM('posebni dio'!F34,'posebni dio'!F74,'posebni dio'!F193,'posebni dio'!F250,'posebni dio'!F259,'posebni dio'!F344,'posebni dio'!F481,'posebni dio'!F500,'posebni dio'!F509,'posebni dio'!F523,'posebni dio'!F542,'posebni dio'!F548,'posebni dio'!F554,'posebni dio'!F566,'posebni dio'!F574)</f>
        <v>391000</v>
      </c>
      <c r="E162" s="98">
        <f>SUM('posebni dio'!G34,'posebni dio'!G74,'posebni dio'!G193,'posebni dio'!G250,'posebni dio'!G259,'posebni dio'!G344,'posebni dio'!G481,'posebni dio'!G500,'posebni dio'!G509,'posebni dio'!G523,'posebni dio'!G542,'posebni dio'!G548,'posebni dio'!G554,'posebni dio'!G566,'posebni dio'!G574)</f>
        <v>391000</v>
      </c>
      <c r="F162" s="98">
        <f>SUM('posebni dio'!H34,'posebni dio'!H74,'posebni dio'!H193,'posebni dio'!H250,'posebni dio'!H259,'posebni dio'!H344,'posebni dio'!H481,'posebni dio'!H500,'posebni dio'!H509,'posebni dio'!H523,'posebni dio'!H542,'posebni dio'!H548,'posebni dio'!H554,'posebni dio'!H566,'posebni dio'!H574)</f>
        <v>156944</v>
      </c>
      <c r="G162" s="146">
        <f>SUM('posebni dio'!J74,'posebni dio'!J193,'posebni dio'!J250,'posebni dio'!J259,'posebni dio'!J344,'posebni dio'!J481,'posebni dio'!J500,'posebni dio'!J509,'posebni dio'!J523,'posebni dio'!J542,'posebni dio'!J548,'posebni dio'!J554,'posebni dio'!J566)</f>
        <v>0</v>
      </c>
      <c r="H162" s="146">
        <f>SUM('posebni dio'!K74,'posebni dio'!K193,'posebni dio'!K250,'posebni dio'!K259,'posebni dio'!K344,'posebni dio'!K481,'posebni dio'!K500,'posebni dio'!K509,'posebni dio'!K523,'posebni dio'!K542,'posebni dio'!K548,'posebni dio'!K554,'posebni dio'!K566)</f>
        <v>0</v>
      </c>
      <c r="I162" s="98">
        <f>SUM('posebni dio'!L34,'posebni dio'!L74,'posebni dio'!L193,'posebni dio'!L250,'posebni dio'!L259,'posebni dio'!L344,'posebni dio'!L481,'posebni dio'!L500,'posebni dio'!L509,'posebni dio'!L523,'posebni dio'!L542,'posebni dio'!L548,'posebni dio'!L554,'posebni dio'!L566,'posebni dio'!L574)</f>
        <v>0</v>
      </c>
      <c r="J162" s="142">
        <f t="shared" si="14"/>
        <v>113.70776096910681</v>
      </c>
      <c r="K162" s="97">
        <f t="shared" si="15"/>
        <v>40.13913043478261</v>
      </c>
      <c r="N162" s="67"/>
      <c r="O162" s="67"/>
      <c r="P162" s="67"/>
      <c r="Q162" s="67"/>
      <c r="R162" s="71"/>
      <c r="S162" s="71"/>
      <c r="T162" s="71"/>
      <c r="U162" s="71"/>
    </row>
    <row r="163" spans="1:11" s="22" customFormat="1" ht="11.25">
      <c r="A163" s="114">
        <v>385</v>
      </c>
      <c r="B163" s="115" t="s">
        <v>51</v>
      </c>
      <c r="C163" s="95">
        <f>SUM(C164)</f>
        <v>2881</v>
      </c>
      <c r="D163" s="94">
        <f>SUM(D164)</f>
        <v>10000</v>
      </c>
      <c r="E163" s="94">
        <f>SUM(E164)</f>
        <v>10000</v>
      </c>
      <c r="F163" s="95">
        <f>SUM(F164)</f>
        <v>9039</v>
      </c>
      <c r="G163" s="94" t="e">
        <f>SUM('posebni dio'!J163)</f>
        <v>#REF!</v>
      </c>
      <c r="H163" s="94" t="e">
        <f>SUM('posebni dio'!K163)</f>
        <v>#REF!</v>
      </c>
      <c r="I163" s="95">
        <f>SUM(I164)</f>
        <v>0</v>
      </c>
      <c r="J163" s="125">
        <f t="shared" si="14"/>
        <v>313.745227351614</v>
      </c>
      <c r="K163" s="93">
        <f t="shared" si="15"/>
        <v>90.39</v>
      </c>
    </row>
    <row r="164" spans="1:11" s="22" customFormat="1" ht="11.25">
      <c r="A164" s="130">
        <v>3851</v>
      </c>
      <c r="B164" s="131" t="s">
        <v>353</v>
      </c>
      <c r="C164" s="98">
        <v>2881</v>
      </c>
      <c r="D164" s="98">
        <f>SUM('posebni dio'!F164)</f>
        <v>10000</v>
      </c>
      <c r="E164" s="98">
        <f>SUM('posebni dio'!G164)</f>
        <v>10000</v>
      </c>
      <c r="F164" s="98">
        <f>SUM('posebni dio'!H164)</f>
        <v>9039</v>
      </c>
      <c r="G164" s="98"/>
      <c r="H164" s="98"/>
      <c r="I164" s="98">
        <f>SUM('posebni dio'!L164)</f>
        <v>0</v>
      </c>
      <c r="J164" s="142">
        <f t="shared" si="14"/>
        <v>313.745227351614</v>
      </c>
      <c r="K164" s="97">
        <f t="shared" si="15"/>
        <v>90.39</v>
      </c>
    </row>
    <row r="165" spans="1:11" s="19" customFormat="1" ht="11.25">
      <c r="A165" s="114">
        <v>386</v>
      </c>
      <c r="B165" s="115" t="s">
        <v>241</v>
      </c>
      <c r="C165" s="94">
        <f>SUM(C166)</f>
        <v>0</v>
      </c>
      <c r="D165" s="94">
        <f>SUM(D166)</f>
        <v>0</v>
      </c>
      <c r="E165" s="94">
        <f>SUM(E166)</f>
        <v>0</v>
      </c>
      <c r="F165" s="95">
        <f>SUM(F166)</f>
        <v>0</v>
      </c>
      <c r="G165" s="94" t="e">
        <f>SUM('posebni dio'!J394)</f>
        <v>#REF!</v>
      </c>
      <c r="H165" s="94" t="e">
        <f>SUM('posebni dio'!K394)</f>
        <v>#REF!</v>
      </c>
      <c r="I165" s="95">
        <f>SUM(I166)</f>
        <v>0</v>
      </c>
      <c r="J165" s="125" t="e">
        <f t="shared" si="14"/>
        <v>#DIV/0!</v>
      </c>
      <c r="K165" s="93" t="e">
        <f t="shared" si="15"/>
        <v>#DIV/0!</v>
      </c>
    </row>
    <row r="166" spans="1:11" s="22" customFormat="1" ht="11.25">
      <c r="A166" s="130">
        <v>3861</v>
      </c>
      <c r="B166" s="131" t="s">
        <v>420</v>
      </c>
      <c r="C166" s="96"/>
      <c r="D166" s="96">
        <f>SUM('posebni dio'!F36,'posebni dio'!F395,'posebni dio'!F446)</f>
        <v>0</v>
      </c>
      <c r="E166" s="96">
        <f>SUM('posebni dio'!G36,'posebni dio'!G395,'posebni dio'!G446)</f>
        <v>0</v>
      </c>
      <c r="F166" s="96">
        <f>SUM('posebni dio'!H36,'posebni dio'!H395,'posebni dio'!H446)</f>
        <v>0</v>
      </c>
      <c r="G166" s="98"/>
      <c r="H166" s="98"/>
      <c r="I166" s="96">
        <f>SUM('posebni dio'!L36,'posebni dio'!L395,'posebni dio'!L446)</f>
        <v>0</v>
      </c>
      <c r="J166" s="142" t="e">
        <f t="shared" si="14"/>
        <v>#DIV/0!</v>
      </c>
      <c r="K166" s="97" t="e">
        <f t="shared" si="15"/>
        <v>#DIV/0!</v>
      </c>
    </row>
    <row r="167" spans="1:11" ht="12.75">
      <c r="A167" s="135">
        <v>4</v>
      </c>
      <c r="B167" s="136" t="s">
        <v>11</v>
      </c>
      <c r="C167" s="102">
        <f>SUM(C168,C171,C183)</f>
        <v>474641</v>
      </c>
      <c r="D167" s="102">
        <f>SUM(D168,D171,D183)</f>
        <v>23860000</v>
      </c>
      <c r="E167" s="102">
        <f>SUM(E168,E171,E183)</f>
        <v>23860000</v>
      </c>
      <c r="F167" s="102">
        <f>SUM(F168,F171,F183)</f>
        <v>151867</v>
      </c>
      <c r="G167" s="102">
        <f>SUM(G168,G171)</f>
        <v>14816000</v>
      </c>
      <c r="H167" s="102">
        <f>SUM(H168,H171)</f>
        <v>11018700</v>
      </c>
      <c r="I167" s="102">
        <f>SUM(I168,I171,I183)</f>
        <v>0</v>
      </c>
      <c r="J167" s="102">
        <f>+F167/C167*100</f>
        <v>31.99618237783925</v>
      </c>
      <c r="K167" s="137">
        <f aca="true" t="shared" si="21" ref="K167:K172">+F167/E167*100</f>
        <v>0.6364920368818106</v>
      </c>
    </row>
    <row r="168" spans="1:11" s="19" customFormat="1" ht="11.25">
      <c r="A168" s="117">
        <v>41</v>
      </c>
      <c r="B168" s="115" t="s">
        <v>242</v>
      </c>
      <c r="C168" s="100">
        <f>SUM(C169,)</f>
        <v>0</v>
      </c>
      <c r="D168" s="100">
        <f>SUM(D169,)</f>
        <v>0</v>
      </c>
      <c r="E168" s="100">
        <f>SUM(E169,)</f>
        <v>0</v>
      </c>
      <c r="F168" s="100">
        <f>SUM(F169,)</f>
        <v>0</v>
      </c>
      <c r="G168" s="119">
        <v>0</v>
      </c>
      <c r="H168" s="119">
        <v>180000</v>
      </c>
      <c r="I168" s="100">
        <f>SUM(I169,)</f>
        <v>0</v>
      </c>
      <c r="J168" s="149" t="e">
        <f>+F168/C168*100</f>
        <v>#DIV/0!</v>
      </c>
      <c r="K168" s="119" t="e">
        <f t="shared" si="21"/>
        <v>#DIV/0!</v>
      </c>
    </row>
    <row r="169" spans="1:11" s="19" customFormat="1" ht="11.25">
      <c r="A169" s="117">
        <v>411</v>
      </c>
      <c r="B169" s="115" t="s">
        <v>54</v>
      </c>
      <c r="C169" s="100">
        <f>SUM(C170)</f>
        <v>0</v>
      </c>
      <c r="D169" s="99">
        <f>SUM(D170)</f>
        <v>0</v>
      </c>
      <c r="E169" s="99">
        <f>SUM(E170)</f>
        <v>0</v>
      </c>
      <c r="F169" s="100">
        <f>SUM(F170)</f>
        <v>0</v>
      </c>
      <c r="G169" s="119"/>
      <c r="H169" s="119"/>
      <c r="I169" s="100">
        <f>SUM(I170)</f>
        <v>0</v>
      </c>
      <c r="J169" s="149" t="e">
        <f aca="true" t="shared" si="22" ref="J169:J182">+F169/C169*100</f>
        <v>#DIV/0!</v>
      </c>
      <c r="K169" s="119" t="e">
        <f t="shared" si="21"/>
        <v>#DIV/0!</v>
      </c>
    </row>
    <row r="170" spans="1:11" s="22" customFormat="1" ht="11.25">
      <c r="A170" s="143">
        <v>4111</v>
      </c>
      <c r="B170" s="131" t="s">
        <v>419</v>
      </c>
      <c r="C170" s="106">
        <f>SUM('posebni dio'!F218)</f>
        <v>0</v>
      </c>
      <c r="D170" s="106">
        <f>SUM('posebni dio'!F218)</f>
        <v>0</v>
      </c>
      <c r="E170" s="106">
        <f>SUM('posebni dio'!G218)</f>
        <v>0</v>
      </c>
      <c r="F170" s="106">
        <f>SUM('posebni dio'!H218)</f>
        <v>0</v>
      </c>
      <c r="G170" s="132"/>
      <c r="H170" s="132"/>
      <c r="I170" s="106">
        <f>SUM('posebni dio'!L218)</f>
        <v>0</v>
      </c>
      <c r="J170" s="150" t="e">
        <f t="shared" si="22"/>
        <v>#DIV/0!</v>
      </c>
      <c r="K170" s="132" t="e">
        <f t="shared" si="21"/>
        <v>#DIV/0!</v>
      </c>
    </row>
    <row r="171" spans="1:11" s="19" customFormat="1" ht="11.25">
      <c r="A171" s="117">
        <v>42</v>
      </c>
      <c r="B171" s="115" t="s">
        <v>12</v>
      </c>
      <c r="C171" s="100">
        <f>SUM(C172,C176,C180,)</f>
        <v>469225</v>
      </c>
      <c r="D171" s="100">
        <f>SUM(D172,D176,D180,)</f>
        <v>23510000</v>
      </c>
      <c r="E171" s="100">
        <f>SUM(E172,E176,E180,)</f>
        <v>23510000</v>
      </c>
      <c r="F171" s="100">
        <f>SUM(F172,F176,F180,)</f>
        <v>90866</v>
      </c>
      <c r="G171" s="119">
        <v>14816000</v>
      </c>
      <c r="H171" s="119">
        <v>10838700</v>
      </c>
      <c r="I171" s="100">
        <f>SUM(I172,I176,I180,)</f>
        <v>0</v>
      </c>
      <c r="J171" s="149">
        <f t="shared" si="22"/>
        <v>19.36512334168043</v>
      </c>
      <c r="K171" s="119">
        <f t="shared" si="21"/>
        <v>0.3864993619736282</v>
      </c>
    </row>
    <row r="172" spans="1:17" s="19" customFormat="1" ht="11.25">
      <c r="A172" s="114">
        <v>421</v>
      </c>
      <c r="B172" s="115" t="s">
        <v>56</v>
      </c>
      <c r="C172" s="94">
        <f>SUM(C173,C174,C175)</f>
        <v>465446</v>
      </c>
      <c r="D172" s="94">
        <f>SUM(D173,D174,D175)</f>
        <v>23320000</v>
      </c>
      <c r="E172" s="94">
        <f>SUM(E173,E174,E175)</f>
        <v>23320000</v>
      </c>
      <c r="F172" s="94">
        <f>SUM(F173,F174,F175)</f>
        <v>33250</v>
      </c>
      <c r="G172" s="94">
        <f>SUM(G175)</f>
        <v>0</v>
      </c>
      <c r="H172" s="94">
        <f>SUM(H175)</f>
        <v>0</v>
      </c>
      <c r="I172" s="94">
        <f>SUM(I173,I174,I175)</f>
        <v>0</v>
      </c>
      <c r="J172" s="149">
        <f t="shared" si="22"/>
        <v>7.143685841107239</v>
      </c>
      <c r="K172" s="119">
        <f t="shared" si="21"/>
        <v>0.14258147512864494</v>
      </c>
      <c r="N172" s="20"/>
      <c r="O172" s="20"/>
      <c r="P172" s="20"/>
      <c r="Q172" s="43"/>
    </row>
    <row r="173" spans="1:17" s="22" customFormat="1" ht="11.25">
      <c r="A173" s="130">
        <v>4212</v>
      </c>
      <c r="B173" s="131" t="s">
        <v>452</v>
      </c>
      <c r="C173" s="98">
        <v>314358</v>
      </c>
      <c r="D173" s="98">
        <f>SUM('posebni dio'!F409,'posebni dio'!F425,'posebni dio'!F426)</f>
        <v>8000000</v>
      </c>
      <c r="E173" s="98">
        <f>SUM('posebni dio'!G409,'posebni dio'!G425,'posebni dio'!G426)</f>
        <v>8000000</v>
      </c>
      <c r="F173" s="98">
        <f>SUM('posebni dio'!H409,'posebni dio'!H425,'posebni dio'!H426)</f>
        <v>0</v>
      </c>
      <c r="G173" s="98">
        <f>SUM('posebni dio'!I409,'posebni dio'!I425,'posebni dio'!I426)</f>
        <v>0</v>
      </c>
      <c r="H173" s="98">
        <f>SUM('posebni dio'!J409,'posebni dio'!J425,'posebni dio'!J426)</f>
        <v>0</v>
      </c>
      <c r="I173" s="98">
        <f>SUM('posebni dio'!K409,'posebni dio'!K425,'posebni dio'!K426)</f>
        <v>0</v>
      </c>
      <c r="J173" s="150"/>
      <c r="K173" s="132"/>
      <c r="N173" s="66"/>
      <c r="O173" s="66"/>
      <c r="P173" s="66"/>
      <c r="Q173" s="68"/>
    </row>
    <row r="174" spans="1:17" s="22" customFormat="1" ht="11.25">
      <c r="A174" s="130">
        <v>4213</v>
      </c>
      <c r="B174" s="131" t="s">
        <v>454</v>
      </c>
      <c r="C174" s="98"/>
      <c r="D174" s="98">
        <f>SUM('posebni dio'!F279,'posebni dio'!F399,'posebni dio'!F400,'posebni dio'!F401)</f>
        <v>5200000</v>
      </c>
      <c r="E174" s="98">
        <f>SUM('posebni dio'!G279,'posebni dio'!G399,'posebni dio'!G400,'posebni dio'!G401)</f>
        <v>5200000</v>
      </c>
      <c r="F174" s="98">
        <f>SUM('posebni dio'!H279,'posebni dio'!H399,'posebni dio'!H400,'posebni dio'!H401)</f>
        <v>0</v>
      </c>
      <c r="G174" s="98">
        <f>SUM('posebni dio'!J279,'posebni dio'!J399,'posebni dio'!J401)</f>
        <v>0</v>
      </c>
      <c r="H174" s="98">
        <f>SUM('posebni dio'!K279,'posebni dio'!K399,'posebni dio'!K401)</f>
        <v>0</v>
      </c>
      <c r="I174" s="98">
        <f>SUM('posebni dio'!L279,'posebni dio'!L399,'posebni dio'!L401)</f>
        <v>0</v>
      </c>
      <c r="J174" s="150"/>
      <c r="K174" s="132"/>
      <c r="N174" s="66"/>
      <c r="O174" s="66"/>
      <c r="P174" s="66"/>
      <c r="Q174" s="68"/>
    </row>
    <row r="175" spans="1:17" s="22" customFormat="1" ht="11.25">
      <c r="A175" s="130">
        <v>4214</v>
      </c>
      <c r="B175" s="131" t="s">
        <v>382</v>
      </c>
      <c r="C175" s="98">
        <v>151088</v>
      </c>
      <c r="D175" s="98">
        <f>SUM('posebni dio'!F321,'posebni dio'!F388,'posebni dio'!F418,'posebni dio'!F419,'posebni dio'!F433)</f>
        <v>10120000</v>
      </c>
      <c r="E175" s="98">
        <f>SUM('posebni dio'!G321,'posebni dio'!G388,'posebni dio'!G418,'posebni dio'!G419,'posebni dio'!G433)</f>
        <v>10120000</v>
      </c>
      <c r="F175" s="98">
        <f>SUM('posebni dio'!H321,'posebni dio'!H388,'posebni dio'!H418,'posebni dio'!H419,'posebni dio'!H433)</f>
        <v>33250</v>
      </c>
      <c r="G175" s="98">
        <f>SUM('posebni dio'!J321,'posebni dio'!J388,'posebni dio'!J419)</f>
        <v>0</v>
      </c>
      <c r="H175" s="98">
        <f>SUM('posebni dio'!K321,'posebni dio'!K388,'posebni dio'!K419)</f>
        <v>0</v>
      </c>
      <c r="I175" s="98">
        <f>SUM('posebni dio'!L321,'posebni dio'!L388,'posebni dio'!L419)</f>
        <v>0</v>
      </c>
      <c r="J175" s="150">
        <f t="shared" si="22"/>
        <v>22.007042253521128</v>
      </c>
      <c r="K175" s="132">
        <f aca="true" t="shared" si="23" ref="K175:K184">+F175/E175*100</f>
        <v>0.3285573122529644</v>
      </c>
      <c r="N175" s="66"/>
      <c r="O175" s="66"/>
      <c r="P175" s="66"/>
      <c r="Q175" s="68"/>
    </row>
    <row r="176" spans="1:11" s="19" customFormat="1" ht="11.25">
      <c r="A176" s="114">
        <v>422</v>
      </c>
      <c r="B176" s="115" t="s">
        <v>44</v>
      </c>
      <c r="C176" s="95">
        <f>SUM(C177:C179)</f>
        <v>3779</v>
      </c>
      <c r="D176" s="94">
        <f>SUM(D177:D179)</f>
        <v>50000</v>
      </c>
      <c r="E176" s="94">
        <f>SUM(E177:E179)</f>
        <v>50000</v>
      </c>
      <c r="F176" s="95">
        <f>SUM(F177:F179)</f>
        <v>2616</v>
      </c>
      <c r="G176" s="94" t="e">
        <f>SUM('posebni dio'!J169,'posebni dio'!J305,'posebni dio'!J347,'posebni dio'!J379)</f>
        <v>#REF!</v>
      </c>
      <c r="H176" s="94" t="e">
        <f>SUM('posebni dio'!K169,'posebni dio'!K305,'posebni dio'!K347,'posebni dio'!K379)</f>
        <v>#REF!</v>
      </c>
      <c r="I176" s="95">
        <f>SUM(I177:I179)</f>
        <v>0</v>
      </c>
      <c r="J176" s="149">
        <f t="shared" si="22"/>
        <v>69.22466260915586</v>
      </c>
      <c r="K176" s="119">
        <f t="shared" si="23"/>
        <v>5.232</v>
      </c>
    </row>
    <row r="177" spans="1:11" s="22" customFormat="1" ht="11.25">
      <c r="A177" s="130">
        <v>4221</v>
      </c>
      <c r="B177" s="131" t="s">
        <v>354</v>
      </c>
      <c r="C177" s="98">
        <v>1598</v>
      </c>
      <c r="D177" s="98">
        <f>SUM('posebni dio'!F170,'posebni dio'!F349)</f>
        <v>15000</v>
      </c>
      <c r="E177" s="98">
        <f>SUM('posebni dio'!G170,'posebni dio'!G349)</f>
        <v>15000</v>
      </c>
      <c r="F177" s="98">
        <f>SUM('posebni dio'!H170,'posebni dio'!H349)</f>
        <v>549</v>
      </c>
      <c r="G177" s="98"/>
      <c r="H177" s="98"/>
      <c r="I177" s="98">
        <f>SUM('posebni dio'!L170,'posebni dio'!L349)</f>
        <v>0</v>
      </c>
      <c r="J177" s="150">
        <f t="shared" si="22"/>
        <v>34.355444305381724</v>
      </c>
      <c r="K177" s="132">
        <f t="shared" si="23"/>
        <v>3.66</v>
      </c>
    </row>
    <row r="178" spans="1:11" s="22" customFormat="1" ht="11.25">
      <c r="A178" s="130">
        <v>4223</v>
      </c>
      <c r="B178" s="131" t="s">
        <v>416</v>
      </c>
      <c r="C178" s="98">
        <v>2181</v>
      </c>
      <c r="D178" s="98">
        <f>SUM('posebni dio'!F171,'posebni dio'!F348)</f>
        <v>10000</v>
      </c>
      <c r="E178" s="98">
        <f>SUM('posebni dio'!G171,'posebni dio'!G348)</f>
        <v>10000</v>
      </c>
      <c r="F178" s="98">
        <f>SUM('posebni dio'!H171,'posebni dio'!H348)</f>
        <v>2067</v>
      </c>
      <c r="G178" s="98"/>
      <c r="H178" s="98"/>
      <c r="I178" s="98">
        <f>SUM('posebni dio'!L171,'posebni dio'!L348)</f>
        <v>0</v>
      </c>
      <c r="J178" s="150">
        <f t="shared" si="22"/>
        <v>94.77303988995874</v>
      </c>
      <c r="K178" s="132">
        <f t="shared" si="23"/>
        <v>20.669999999999998</v>
      </c>
    </row>
    <row r="179" spans="1:11" s="22" customFormat="1" ht="11.25">
      <c r="A179" s="130">
        <v>4227</v>
      </c>
      <c r="B179" s="131" t="s">
        <v>417</v>
      </c>
      <c r="C179" s="98"/>
      <c r="D179" s="98">
        <f>SUM('posebni dio'!F172,'posebni dio'!F350,'posebni dio'!F306,'posebni dio'!F380)</f>
        <v>25000</v>
      </c>
      <c r="E179" s="98">
        <f>SUM('posebni dio'!G172,'posebni dio'!G350,'posebni dio'!G306,'posebni dio'!G380)</f>
        <v>25000</v>
      </c>
      <c r="F179" s="98">
        <f>SUM('posebni dio'!H172,'posebni dio'!H350,'posebni dio'!H306,'posebni dio'!H380)</f>
        <v>0</v>
      </c>
      <c r="G179" s="98"/>
      <c r="H179" s="98"/>
      <c r="I179" s="98">
        <f>SUM('posebni dio'!L172,'posebni dio'!L350,'posebni dio'!L306,'posebni dio'!L380)</f>
        <v>0</v>
      </c>
      <c r="J179" s="150" t="e">
        <f t="shared" si="22"/>
        <v>#DIV/0!</v>
      </c>
      <c r="K179" s="132">
        <f t="shared" si="23"/>
        <v>0</v>
      </c>
    </row>
    <row r="180" spans="1:11" s="19" customFormat="1" ht="11.25">
      <c r="A180" s="114">
        <v>426</v>
      </c>
      <c r="B180" s="115" t="s">
        <v>52</v>
      </c>
      <c r="C180" s="95">
        <f>SUM(C181:C182)</f>
        <v>0</v>
      </c>
      <c r="D180" s="95">
        <f>SUM(D181:D182)</f>
        <v>140000</v>
      </c>
      <c r="E180" s="95">
        <f>SUM(E181:E182)</f>
        <v>140000</v>
      </c>
      <c r="F180" s="95">
        <f>SUM(F181:F182)</f>
        <v>55000</v>
      </c>
      <c r="G180" s="93">
        <v>781500</v>
      </c>
      <c r="H180" s="93">
        <v>805500</v>
      </c>
      <c r="I180" s="95">
        <f>SUM(I181:I182)</f>
        <v>0</v>
      </c>
      <c r="J180" s="149" t="e">
        <f t="shared" si="22"/>
        <v>#DIV/0!</v>
      </c>
      <c r="K180" s="119">
        <f t="shared" si="23"/>
        <v>39.285714285714285</v>
      </c>
    </row>
    <row r="181" spans="1:11" s="22" customFormat="1" ht="11.25">
      <c r="A181" s="130">
        <v>4262</v>
      </c>
      <c r="B181" s="131" t="s">
        <v>418</v>
      </c>
      <c r="C181" s="98"/>
      <c r="D181" s="98">
        <f>SUM('posebni dio'!F175)</f>
        <v>20000</v>
      </c>
      <c r="E181" s="98">
        <f>SUM('posebni dio'!G175)</f>
        <v>20000</v>
      </c>
      <c r="F181" s="98">
        <f>SUM('posebni dio'!H175)</f>
        <v>0</v>
      </c>
      <c r="G181" s="97"/>
      <c r="H181" s="97"/>
      <c r="I181" s="98">
        <f>SUM('posebni dio'!L175)</f>
        <v>0</v>
      </c>
      <c r="J181" s="150" t="e">
        <f t="shared" si="22"/>
        <v>#DIV/0!</v>
      </c>
      <c r="K181" s="132">
        <f t="shared" si="23"/>
        <v>0</v>
      </c>
    </row>
    <row r="182" spans="1:11" s="22" customFormat="1" ht="11.25">
      <c r="A182" s="130">
        <v>4263</v>
      </c>
      <c r="B182" s="131" t="s">
        <v>413</v>
      </c>
      <c r="C182" s="98"/>
      <c r="D182" s="98">
        <f>SUM('posebni dio'!F181)</f>
        <v>120000</v>
      </c>
      <c r="E182" s="98">
        <f>SUM('posebni dio'!G181)</f>
        <v>120000</v>
      </c>
      <c r="F182" s="98">
        <f>SUM('posebni dio'!H181)</f>
        <v>55000</v>
      </c>
      <c r="G182" s="98">
        <f>SUM('posebni dio'!I181)</f>
        <v>0</v>
      </c>
      <c r="H182" s="98">
        <f>SUM('posebni dio'!J181)</f>
        <v>0</v>
      </c>
      <c r="I182" s="98">
        <f>SUM('posebni dio'!K181)</f>
        <v>0</v>
      </c>
      <c r="J182" s="150" t="e">
        <f t="shared" si="22"/>
        <v>#DIV/0!</v>
      </c>
      <c r="K182" s="132">
        <f t="shared" si="23"/>
        <v>45.83333333333333</v>
      </c>
    </row>
    <row r="183" spans="1:11" s="19" customFormat="1" ht="11.25">
      <c r="A183" s="114">
        <v>45</v>
      </c>
      <c r="B183" s="115" t="s">
        <v>447</v>
      </c>
      <c r="C183" s="95">
        <f>SUM(C184)</f>
        <v>5416</v>
      </c>
      <c r="D183" s="95">
        <f>SUM(D184)</f>
        <v>350000</v>
      </c>
      <c r="E183" s="95">
        <f>SUM(E184)</f>
        <v>350000</v>
      </c>
      <c r="F183" s="95">
        <f>SUM(F184)</f>
        <v>61001</v>
      </c>
      <c r="G183" s="147"/>
      <c r="H183" s="147"/>
      <c r="I183" s="95">
        <f>SUM(I184)</f>
        <v>0</v>
      </c>
      <c r="J183" s="149"/>
      <c r="K183" s="132">
        <f t="shared" si="23"/>
        <v>17.428857142857144</v>
      </c>
    </row>
    <row r="184" spans="1:11" s="22" customFormat="1" ht="11.25">
      <c r="A184" s="130">
        <v>4511</v>
      </c>
      <c r="B184" s="131" t="s">
        <v>453</v>
      </c>
      <c r="C184" s="98">
        <v>5416</v>
      </c>
      <c r="D184" s="98">
        <f>SUM('posebni dio'!F412,)</f>
        <v>350000</v>
      </c>
      <c r="E184" s="98">
        <f>SUM('posebni dio'!G412,)</f>
        <v>350000</v>
      </c>
      <c r="F184" s="98">
        <f>SUM('posebni dio'!H412,)</f>
        <v>61001</v>
      </c>
      <c r="G184" s="98">
        <f>SUM('posebni dio'!I412,)</f>
        <v>0</v>
      </c>
      <c r="H184" s="98">
        <f>SUM('posebni dio'!J412,)</f>
        <v>0</v>
      </c>
      <c r="I184" s="98">
        <f>SUM('posebni dio'!K412,)</f>
        <v>0</v>
      </c>
      <c r="J184" s="150"/>
      <c r="K184" s="132">
        <f t="shared" si="23"/>
        <v>17.428857142857144</v>
      </c>
    </row>
    <row r="185" spans="1:11" ht="12.75">
      <c r="A185" s="113" t="s">
        <v>205</v>
      </c>
      <c r="B185" s="113"/>
      <c r="C185" s="90"/>
      <c r="D185" s="90" t="s">
        <v>243</v>
      </c>
      <c r="E185" s="90" t="s">
        <v>243</v>
      </c>
      <c r="F185" s="90"/>
      <c r="G185" s="90"/>
      <c r="H185" s="90"/>
      <c r="I185" s="90"/>
      <c r="J185" s="151"/>
      <c r="K185" s="151"/>
    </row>
    <row r="186" spans="1:11" ht="12.75">
      <c r="A186" s="135">
        <v>8</v>
      </c>
      <c r="B186" s="152" t="s">
        <v>206</v>
      </c>
      <c r="C186" s="102">
        <f aca="true" t="shared" si="24" ref="C186:F188">SUM(C187)</f>
        <v>0</v>
      </c>
      <c r="D186" s="102">
        <f t="shared" si="24"/>
        <v>0</v>
      </c>
      <c r="E186" s="102">
        <f t="shared" si="24"/>
        <v>0</v>
      </c>
      <c r="F186" s="102">
        <f t="shared" si="24"/>
        <v>0</v>
      </c>
      <c r="G186" s="102">
        <v>0</v>
      </c>
      <c r="H186" s="102">
        <v>20700</v>
      </c>
      <c r="I186" s="102">
        <f>SUM(I187)</f>
        <v>0</v>
      </c>
      <c r="J186" s="102" t="e">
        <f aca="true" t="shared" si="25" ref="J186:J193">+F186/C186*100</f>
        <v>#DIV/0!</v>
      </c>
      <c r="K186" s="137" t="e">
        <f aca="true" t="shared" si="26" ref="K186:K193">+F186/E186*100</f>
        <v>#DIV/0!</v>
      </c>
    </row>
    <row r="187" spans="1:17" s="58" customFormat="1" ht="11.25">
      <c r="A187" s="139">
        <v>81</v>
      </c>
      <c r="B187" s="153" t="s">
        <v>244</v>
      </c>
      <c r="C187" s="300">
        <f t="shared" si="24"/>
        <v>0</v>
      </c>
      <c r="D187" s="300">
        <f t="shared" si="24"/>
        <v>0</v>
      </c>
      <c r="E187" s="300">
        <f t="shared" si="24"/>
        <v>0</v>
      </c>
      <c r="F187" s="300">
        <f t="shared" si="24"/>
        <v>0</v>
      </c>
      <c r="G187" s="108"/>
      <c r="H187" s="108"/>
      <c r="I187" s="300">
        <f>SUM(I188)</f>
        <v>0</v>
      </c>
      <c r="J187" s="125" t="e">
        <f t="shared" si="25"/>
        <v>#DIV/0!</v>
      </c>
      <c r="K187" s="93" t="e">
        <f t="shared" si="26"/>
        <v>#DIV/0!</v>
      </c>
      <c r="L187" s="59"/>
      <c r="M187" s="40"/>
      <c r="N187" s="40"/>
      <c r="O187" s="40"/>
      <c r="P187" s="40"/>
      <c r="Q187" s="40"/>
    </row>
    <row r="188" spans="1:17" s="58" customFormat="1" ht="11.25">
      <c r="A188" s="139">
        <v>813</v>
      </c>
      <c r="B188" s="153" t="s">
        <v>245</v>
      </c>
      <c r="C188" s="300">
        <f>SUM(C189)</f>
        <v>0</v>
      </c>
      <c r="D188" s="109">
        <f t="shared" si="24"/>
        <v>0</v>
      </c>
      <c r="E188" s="109">
        <f t="shared" si="24"/>
        <v>0</v>
      </c>
      <c r="F188" s="300">
        <f>SUM(F189)</f>
        <v>0</v>
      </c>
      <c r="G188" s="108"/>
      <c r="H188" s="108"/>
      <c r="I188" s="300">
        <f>SUM(I189)</f>
        <v>0</v>
      </c>
      <c r="J188" s="125" t="e">
        <f t="shared" si="25"/>
        <v>#DIV/0!</v>
      </c>
      <c r="K188" s="93" t="e">
        <f t="shared" si="26"/>
        <v>#DIV/0!</v>
      </c>
      <c r="L188" s="59"/>
      <c r="M188" s="40"/>
      <c r="N188" s="40"/>
      <c r="O188" s="40"/>
      <c r="P188" s="40"/>
      <c r="Q188" s="40"/>
    </row>
    <row r="189" spans="1:12" ht="12.75">
      <c r="A189" s="154">
        <v>8132</v>
      </c>
      <c r="B189" s="120" t="s">
        <v>427</v>
      </c>
      <c r="C189" s="105">
        <v>0</v>
      </c>
      <c r="D189" s="105">
        <v>0</v>
      </c>
      <c r="E189" s="105">
        <v>0</v>
      </c>
      <c r="F189" s="105">
        <v>0</v>
      </c>
      <c r="G189" s="121"/>
      <c r="H189" s="121"/>
      <c r="I189" s="105">
        <v>0</v>
      </c>
      <c r="J189" s="142" t="e">
        <f t="shared" si="25"/>
        <v>#DIV/0!</v>
      </c>
      <c r="K189" s="97" t="e">
        <f t="shared" si="26"/>
        <v>#DIV/0!</v>
      </c>
      <c r="L189" s="76"/>
    </row>
    <row r="190" spans="1:11" ht="12.75">
      <c r="A190" s="144">
        <v>9</v>
      </c>
      <c r="B190" s="129" t="s">
        <v>209</v>
      </c>
      <c r="C190" s="91">
        <f aca="true" t="shared" si="27" ref="C190:F192">SUM(C191)</f>
        <v>0</v>
      </c>
      <c r="D190" s="110">
        <f t="shared" si="27"/>
        <v>0</v>
      </c>
      <c r="E190" s="110">
        <f t="shared" si="27"/>
        <v>0</v>
      </c>
      <c r="F190" s="91">
        <f t="shared" si="27"/>
        <v>0</v>
      </c>
      <c r="G190" s="91">
        <v>0</v>
      </c>
      <c r="H190" s="91">
        <v>-3534883.2</v>
      </c>
      <c r="I190" s="91">
        <f>SUM(I191)</f>
        <v>0</v>
      </c>
      <c r="J190" s="91" t="e">
        <f t="shared" si="25"/>
        <v>#DIV/0!</v>
      </c>
      <c r="K190" s="145" t="e">
        <f t="shared" si="26"/>
        <v>#DIV/0!</v>
      </c>
    </row>
    <row r="191" spans="1:11" s="19" customFormat="1" ht="11.25">
      <c r="A191" s="114">
        <v>92</v>
      </c>
      <c r="B191" s="115" t="s">
        <v>246</v>
      </c>
      <c r="C191" s="95">
        <f t="shared" si="27"/>
        <v>0</v>
      </c>
      <c r="D191" s="298">
        <f t="shared" si="27"/>
        <v>0</v>
      </c>
      <c r="E191" s="298">
        <f t="shared" si="27"/>
        <v>0</v>
      </c>
      <c r="F191" s="95">
        <f t="shared" si="27"/>
        <v>0</v>
      </c>
      <c r="G191" s="93">
        <v>0</v>
      </c>
      <c r="H191" s="93">
        <v>-3534883.2</v>
      </c>
      <c r="I191" s="95">
        <f>SUM(I192)</f>
        <v>0</v>
      </c>
      <c r="J191" s="125" t="e">
        <f t="shared" si="25"/>
        <v>#DIV/0!</v>
      </c>
      <c r="K191" s="93" t="e">
        <f t="shared" si="26"/>
        <v>#DIV/0!</v>
      </c>
    </row>
    <row r="192" spans="1:11" s="19" customFormat="1" ht="11.25">
      <c r="A192" s="114">
        <v>922</v>
      </c>
      <c r="B192" s="115" t="s">
        <v>247</v>
      </c>
      <c r="C192" s="95">
        <f>SUM(C193)</f>
        <v>0</v>
      </c>
      <c r="D192" s="95">
        <f t="shared" si="27"/>
        <v>0</v>
      </c>
      <c r="E192" s="95">
        <f t="shared" si="27"/>
        <v>0</v>
      </c>
      <c r="F192" s="95">
        <f t="shared" si="27"/>
        <v>0</v>
      </c>
      <c r="G192" s="93">
        <v>0</v>
      </c>
      <c r="H192" s="93">
        <v>-3534883.2</v>
      </c>
      <c r="I192" s="95">
        <f>SUM(I193)</f>
        <v>0</v>
      </c>
      <c r="J192" s="125" t="e">
        <f t="shared" si="25"/>
        <v>#DIV/0!</v>
      </c>
      <c r="K192" s="93" t="e">
        <f t="shared" si="26"/>
        <v>#DIV/0!</v>
      </c>
    </row>
    <row r="193" spans="1:11" s="22" customFormat="1" ht="11.25">
      <c r="A193" s="130">
        <v>9221</v>
      </c>
      <c r="B193" s="131" t="s">
        <v>398</v>
      </c>
      <c r="C193" s="98"/>
      <c r="D193" s="101"/>
      <c r="E193" s="101"/>
      <c r="F193" s="98"/>
      <c r="G193" s="97"/>
      <c r="H193" s="97"/>
      <c r="I193" s="98"/>
      <c r="J193" s="125" t="e">
        <f t="shared" si="25"/>
        <v>#DIV/0!</v>
      </c>
      <c r="K193" s="93" t="e">
        <f t="shared" si="26"/>
        <v>#DIV/0!</v>
      </c>
    </row>
    <row r="194" spans="1:11" s="19" customFormat="1" ht="11.25">
      <c r="A194" s="18"/>
      <c r="C194" s="20"/>
      <c r="D194" s="49"/>
      <c r="E194" s="49"/>
      <c r="F194" s="62"/>
      <c r="G194" s="12"/>
      <c r="H194" s="12"/>
      <c r="I194" s="62"/>
      <c r="J194" s="23"/>
      <c r="K194" s="12"/>
    </row>
    <row r="195" spans="1:11" s="19" customFormat="1" ht="11.25">
      <c r="A195" s="18"/>
      <c r="C195" s="20"/>
      <c r="D195" s="49"/>
      <c r="E195" s="49"/>
      <c r="F195" s="62"/>
      <c r="G195" s="12"/>
      <c r="H195" s="12"/>
      <c r="I195" s="62"/>
      <c r="J195" s="23"/>
      <c r="K195" s="12"/>
    </row>
    <row r="196" spans="1:11" s="19" customFormat="1" ht="11.25">
      <c r="A196" s="18"/>
      <c r="C196" s="20"/>
      <c r="D196" s="49"/>
      <c r="E196" s="49"/>
      <c r="F196" s="62"/>
      <c r="G196" s="12"/>
      <c r="H196" s="12"/>
      <c r="I196" s="62"/>
      <c r="J196" s="23"/>
      <c r="K196" s="12"/>
    </row>
    <row r="197" spans="6:10" ht="12.75">
      <c r="F197" s="61"/>
      <c r="I197" s="61"/>
      <c r="J197" s="23"/>
    </row>
    <row r="198" spans="2:10" ht="12.75">
      <c r="B198" s="15" t="s">
        <v>311</v>
      </c>
      <c r="F198" s="61"/>
      <c r="I198" s="61"/>
      <c r="J198" s="23"/>
    </row>
    <row r="199" spans="2:10" ht="12.75">
      <c r="B199" s="13" t="s">
        <v>312</v>
      </c>
      <c r="C199" s="14" t="s">
        <v>551</v>
      </c>
      <c r="F199" s="61"/>
      <c r="I199" s="61"/>
      <c r="J199" s="23"/>
    </row>
    <row r="200" spans="2:10" ht="12.75">
      <c r="B200" s="13" t="s">
        <v>543</v>
      </c>
      <c r="C200" s="14">
        <v>62</v>
      </c>
      <c r="F200" s="61"/>
      <c r="I200" s="61"/>
      <c r="J200" s="23"/>
    </row>
    <row r="201" spans="2:10" ht="12.75">
      <c r="B201" s="34" t="s">
        <v>544</v>
      </c>
      <c r="C201" s="14">
        <v>661</v>
      </c>
      <c r="F201" s="61"/>
      <c r="I201" s="61"/>
      <c r="J201" s="23"/>
    </row>
    <row r="202" spans="2:10" ht="12.75">
      <c r="B202" s="13" t="s">
        <v>545</v>
      </c>
      <c r="C202" s="14" t="s">
        <v>550</v>
      </c>
      <c r="F202" s="61"/>
      <c r="I202" s="61"/>
      <c r="J202" s="23"/>
    </row>
    <row r="203" spans="2:10" ht="12.75">
      <c r="B203" s="13" t="s">
        <v>546</v>
      </c>
      <c r="C203" s="14" t="s">
        <v>553</v>
      </c>
      <c r="F203" s="61"/>
      <c r="I203" s="61"/>
      <c r="J203" s="23"/>
    </row>
    <row r="204" spans="2:10" ht="12.75">
      <c r="B204" s="13" t="s">
        <v>547</v>
      </c>
      <c r="C204" s="14">
        <v>663</v>
      </c>
      <c r="E204" s="38"/>
      <c r="F204" s="61"/>
      <c r="I204" s="61"/>
      <c r="J204" s="23"/>
    </row>
    <row r="205" spans="2:10" ht="12.75">
      <c r="B205" s="13" t="s">
        <v>549</v>
      </c>
      <c r="C205" s="14">
        <v>7</v>
      </c>
      <c r="E205" s="38"/>
      <c r="F205" s="61"/>
      <c r="I205" s="61"/>
      <c r="J205" s="23"/>
    </row>
    <row r="206" spans="2:10" ht="12.75">
      <c r="B206" s="13" t="s">
        <v>548</v>
      </c>
      <c r="C206" s="14" t="s">
        <v>552</v>
      </c>
      <c r="E206" s="38"/>
      <c r="F206" s="61"/>
      <c r="I206" s="61"/>
      <c r="J206" s="23"/>
    </row>
    <row r="207" spans="5:10" ht="12.75">
      <c r="E207" s="38"/>
      <c r="F207" s="61"/>
      <c r="I207" s="61"/>
      <c r="J207" s="23"/>
    </row>
    <row r="208" spans="5:10" ht="12.75">
      <c r="E208" s="38"/>
      <c r="F208" s="61"/>
      <c r="I208" s="61"/>
      <c r="J208" s="23"/>
    </row>
    <row r="209" spans="5:10" ht="12.75">
      <c r="E209" s="38"/>
      <c r="F209" s="61"/>
      <c r="I209" s="61"/>
      <c r="J209" s="23"/>
    </row>
    <row r="210" spans="5:10" ht="12.75">
      <c r="E210" s="38"/>
      <c r="F210" s="61"/>
      <c r="I210" s="61"/>
      <c r="J210" s="16"/>
    </row>
    <row r="211" spans="5:10" ht="12.75">
      <c r="E211" s="38"/>
      <c r="F211" s="61"/>
      <c r="I211" s="61"/>
      <c r="J211" s="16"/>
    </row>
    <row r="212" spans="6:9" ht="12.75">
      <c r="F212" s="61"/>
      <c r="I212" s="61"/>
    </row>
    <row r="213" spans="2:12" s="388" customFormat="1" ht="12.75">
      <c r="B213" s="388" t="s">
        <v>537</v>
      </c>
      <c r="C213" s="389"/>
      <c r="D213" s="389"/>
      <c r="E213" s="389"/>
      <c r="F213" s="390"/>
      <c r="G213" s="389"/>
      <c r="H213" s="389"/>
      <c r="I213" s="390"/>
      <c r="J213" s="389"/>
      <c r="K213" s="389"/>
      <c r="L213" s="391"/>
    </row>
    <row r="214" spans="6:9" ht="12.75">
      <c r="F214" s="61"/>
      <c r="I214" s="61"/>
    </row>
    <row r="215" spans="2:9" ht="12.75">
      <c r="B215" s="64"/>
      <c r="F215" s="61"/>
      <c r="I215" s="61"/>
    </row>
    <row r="216" spans="6:9" ht="12.75">
      <c r="F216" s="61"/>
      <c r="I216" s="61"/>
    </row>
    <row r="217" spans="6:9" ht="12.75">
      <c r="F217" s="61"/>
      <c r="I217" s="61"/>
    </row>
    <row r="218" spans="6:9" ht="12.75">
      <c r="F218" s="61"/>
      <c r="I218" s="61"/>
    </row>
    <row r="219" spans="6:9" ht="12.75">
      <c r="F219" s="61"/>
      <c r="I219" s="61"/>
    </row>
    <row r="220" spans="6:9" ht="12.75">
      <c r="F220" s="61"/>
      <c r="I220" s="61"/>
    </row>
    <row r="221" spans="6:9" ht="12.75">
      <c r="F221" s="61"/>
      <c r="I221" s="61"/>
    </row>
    <row r="222" spans="6:9" ht="12.75">
      <c r="F222" s="61"/>
      <c r="I222" s="61"/>
    </row>
    <row r="223" spans="6:9" ht="12.75">
      <c r="F223" s="61"/>
      <c r="I223" s="61"/>
    </row>
    <row r="224" spans="6:9" ht="12.75">
      <c r="F224" s="61"/>
      <c r="I224" s="61"/>
    </row>
    <row r="225" spans="6:9" ht="12.75">
      <c r="F225" s="61"/>
      <c r="I225" s="61"/>
    </row>
    <row r="226" spans="6:9" ht="12.75">
      <c r="F226" s="61"/>
      <c r="I226" s="61"/>
    </row>
    <row r="227" spans="6:9" ht="12.75">
      <c r="F227" s="61"/>
      <c r="I227" s="61"/>
    </row>
    <row r="228" spans="6:9" ht="12.75">
      <c r="F228" s="61"/>
      <c r="I228" s="61"/>
    </row>
    <row r="229" spans="6:9" ht="12.75">
      <c r="F229" s="61"/>
      <c r="I229" s="61"/>
    </row>
    <row r="230" spans="6:9" ht="12.75">
      <c r="F230" s="61"/>
      <c r="I230" s="61"/>
    </row>
    <row r="231" spans="6:9" ht="12.75">
      <c r="F231" s="61"/>
      <c r="I231" s="61"/>
    </row>
    <row r="232" spans="6:9" ht="12.75">
      <c r="F232" s="61"/>
      <c r="I232" s="61"/>
    </row>
    <row r="233" spans="6:9" ht="12.75">
      <c r="F233" s="61"/>
      <c r="I233" s="61"/>
    </row>
    <row r="234" spans="6:9" ht="12.75">
      <c r="F234" s="61"/>
      <c r="I234" s="61"/>
    </row>
    <row r="235" spans="6:9" ht="12.75">
      <c r="F235" s="61"/>
      <c r="I235" s="61"/>
    </row>
    <row r="236" spans="6:9" ht="12.75">
      <c r="F236" s="61"/>
      <c r="I236" s="61"/>
    </row>
    <row r="237" spans="6:9" ht="12.75">
      <c r="F237" s="61"/>
      <c r="I237" s="61"/>
    </row>
    <row r="238" spans="6:9" ht="12.75">
      <c r="F238" s="61"/>
      <c r="I238" s="61"/>
    </row>
    <row r="239" spans="6:9" ht="12.75">
      <c r="F239" s="61"/>
      <c r="I239" s="61"/>
    </row>
    <row r="240" spans="6:9" ht="12.75">
      <c r="F240" s="61"/>
      <c r="I240" s="61"/>
    </row>
    <row r="241" spans="6:9" ht="12.75">
      <c r="F241" s="61"/>
      <c r="I241" s="61"/>
    </row>
    <row r="242" spans="6:9" ht="12.75">
      <c r="F242" s="61"/>
      <c r="I242" s="61"/>
    </row>
    <row r="243" spans="6:9" ht="12.75">
      <c r="F243" s="61"/>
      <c r="I243" s="61"/>
    </row>
    <row r="244" spans="6:9" ht="12.75">
      <c r="F244" s="61"/>
      <c r="I244" s="61"/>
    </row>
    <row r="245" spans="6:9" ht="12.75">
      <c r="F245" s="61"/>
      <c r="I245" s="61"/>
    </row>
    <row r="246" spans="6:9" ht="12.75">
      <c r="F246" s="61"/>
      <c r="I246" s="61"/>
    </row>
    <row r="247" spans="6:9" ht="12.75">
      <c r="F247" s="61"/>
      <c r="I247" s="61"/>
    </row>
    <row r="248" spans="6:9" ht="12.75">
      <c r="F248" s="61"/>
      <c r="I248" s="61"/>
    </row>
    <row r="249" spans="6:9" ht="12.75">
      <c r="F249" s="61"/>
      <c r="I249" s="61"/>
    </row>
    <row r="250" spans="6:9" ht="12.75">
      <c r="F250" s="61"/>
      <c r="I250" s="61"/>
    </row>
    <row r="251" spans="6:9" ht="12.75">
      <c r="F251" s="61"/>
      <c r="I251" s="61"/>
    </row>
    <row r="252" spans="6:9" ht="12.75">
      <c r="F252" s="61"/>
      <c r="I252" s="61"/>
    </row>
    <row r="253" spans="6:9" ht="12.75">
      <c r="F253" s="61"/>
      <c r="I253" s="61"/>
    </row>
    <row r="254" spans="6:9" ht="12.75">
      <c r="F254" s="61"/>
      <c r="I254" s="61"/>
    </row>
    <row r="255" spans="6:9" ht="12.75">
      <c r="F255" s="61"/>
      <c r="I255" s="61"/>
    </row>
    <row r="256" spans="6:9" ht="12.75">
      <c r="F256" s="61"/>
      <c r="I256" s="61"/>
    </row>
    <row r="257" spans="6:9" ht="12.75">
      <c r="F257" s="61"/>
      <c r="I257" s="61"/>
    </row>
    <row r="258" spans="6:9" ht="12.75">
      <c r="F258" s="61"/>
      <c r="I258" s="61"/>
    </row>
    <row r="259" spans="6:9" ht="12.75">
      <c r="F259" s="61"/>
      <c r="I259" s="61"/>
    </row>
    <row r="260" spans="6:9" ht="12.75">
      <c r="F260" s="61"/>
      <c r="I260" s="61"/>
    </row>
    <row r="261" spans="6:9" ht="12.75">
      <c r="F261" s="61"/>
      <c r="I261" s="61"/>
    </row>
    <row r="262" spans="6:9" ht="12.75">
      <c r="F262" s="61"/>
      <c r="I262" s="61"/>
    </row>
    <row r="263" spans="6:9" ht="12.75">
      <c r="F263" s="61"/>
      <c r="I263" s="61"/>
    </row>
    <row r="264" spans="6:9" ht="12.75">
      <c r="F264" s="61"/>
      <c r="I264" s="61"/>
    </row>
    <row r="265" spans="6:9" ht="12.75">
      <c r="F265" s="61"/>
      <c r="I265" s="61"/>
    </row>
    <row r="266" spans="6:9" ht="12.75">
      <c r="F266" s="61"/>
      <c r="I266" s="61"/>
    </row>
    <row r="267" spans="6:9" ht="12.75">
      <c r="F267" s="61"/>
      <c r="I267" s="61"/>
    </row>
    <row r="268" spans="6:9" ht="12.75">
      <c r="F268" s="61"/>
      <c r="I268" s="61"/>
    </row>
    <row r="269" spans="6:9" ht="12.75">
      <c r="F269" s="61"/>
      <c r="I269" s="61"/>
    </row>
    <row r="270" spans="6:9" ht="12.75">
      <c r="F270" s="61"/>
      <c r="I270" s="61"/>
    </row>
    <row r="271" spans="6:9" ht="12.75">
      <c r="F271" s="61"/>
      <c r="I271" s="61"/>
    </row>
    <row r="272" spans="6:9" ht="12.75">
      <c r="F272" s="61"/>
      <c r="I272" s="61"/>
    </row>
    <row r="273" spans="6:9" ht="12.75">
      <c r="F273" s="61"/>
      <c r="I273" s="61"/>
    </row>
    <row r="274" spans="6:9" ht="12.75">
      <c r="F274" s="61"/>
      <c r="I274" s="61"/>
    </row>
    <row r="275" spans="6:9" ht="12.75">
      <c r="F275" s="61"/>
      <c r="I275" s="61"/>
    </row>
    <row r="276" spans="6:9" ht="12.75">
      <c r="F276" s="61"/>
      <c r="I276" s="61"/>
    </row>
    <row r="277" spans="6:9" ht="12.75">
      <c r="F277" s="61"/>
      <c r="I277" s="61"/>
    </row>
    <row r="278" spans="6:9" ht="12.75">
      <c r="F278" s="61"/>
      <c r="I278" s="61"/>
    </row>
    <row r="279" spans="6:9" ht="12.75">
      <c r="F279" s="61"/>
      <c r="I279" s="61"/>
    </row>
    <row r="280" spans="6:9" ht="12.75">
      <c r="F280" s="61"/>
      <c r="I280" s="61"/>
    </row>
    <row r="281" spans="6:9" ht="12.75">
      <c r="F281" s="61"/>
      <c r="I281" s="61"/>
    </row>
    <row r="282" spans="6:9" ht="12.75">
      <c r="F282" s="61"/>
      <c r="I282" s="61"/>
    </row>
    <row r="283" spans="6:9" ht="12.75">
      <c r="F283" s="61"/>
      <c r="I283" s="61"/>
    </row>
    <row r="284" spans="6:9" ht="12.75">
      <c r="F284" s="61"/>
      <c r="I284" s="61"/>
    </row>
    <row r="285" spans="6:9" ht="12.75">
      <c r="F285" s="61"/>
      <c r="I285" s="61"/>
    </row>
  </sheetData>
  <sheetProtection/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F27" sqref="F27"/>
    </sheetView>
  </sheetViews>
  <sheetFormatPr defaultColWidth="9.140625" defaultRowHeight="12.75"/>
  <cols>
    <col min="4" max="4" width="11.7109375" style="0" bestFit="1" customWidth="1"/>
    <col min="7" max="7" width="10.140625" style="0" bestFit="1" customWidth="1"/>
    <col min="8" max="9" width="11.7109375" style="0" bestFit="1" customWidth="1"/>
  </cols>
  <sheetData>
    <row r="1" spans="1:8" ht="15">
      <c r="A1" s="408"/>
      <c r="B1" s="391"/>
      <c r="C1" s="391"/>
      <c r="D1" s="391"/>
      <c r="E1" s="391"/>
      <c r="F1" s="391"/>
      <c r="G1" s="391"/>
      <c r="H1" s="391"/>
    </row>
    <row r="2" spans="1:8" ht="15">
      <c r="A2" s="408"/>
      <c r="B2" s="391"/>
      <c r="C2" s="391"/>
      <c r="D2" s="391"/>
      <c r="E2" s="391"/>
      <c r="F2" s="391"/>
      <c r="G2" s="391"/>
      <c r="H2" s="391"/>
    </row>
    <row r="3" spans="1:8" ht="15">
      <c r="A3" s="408"/>
      <c r="B3" s="391"/>
      <c r="C3" s="391"/>
      <c r="D3" s="391"/>
      <c r="E3" s="391"/>
      <c r="F3" s="391"/>
      <c r="G3" s="391"/>
      <c r="H3" s="391"/>
    </row>
    <row r="4" spans="1:8" s="76" customFormat="1" ht="15">
      <c r="A4" s="362" t="s">
        <v>311</v>
      </c>
      <c r="B4"/>
      <c r="C4"/>
      <c r="D4"/>
      <c r="E4" s="391"/>
      <c r="F4" s="391"/>
      <c r="G4" s="391"/>
      <c r="H4" s="391"/>
    </row>
    <row r="5" spans="1:5" ht="15">
      <c r="A5" s="362" t="s">
        <v>526</v>
      </c>
      <c r="E5" s="405"/>
    </row>
    <row r="6" ht="15">
      <c r="A6" s="362" t="s">
        <v>527</v>
      </c>
    </row>
    <row r="7" ht="15">
      <c r="A7" s="362" t="s">
        <v>528</v>
      </c>
    </row>
    <row r="8" ht="15">
      <c r="A8" s="362" t="s">
        <v>529</v>
      </c>
    </row>
    <row r="9" ht="15">
      <c r="A9" s="362" t="s">
        <v>530</v>
      </c>
    </row>
    <row r="10" ht="15">
      <c r="A10" s="362" t="s">
        <v>531</v>
      </c>
    </row>
    <row r="11" spans="1:11" s="391" customFormat="1" ht="15.75">
      <c r="A11" s="362" t="s">
        <v>532</v>
      </c>
      <c r="B11"/>
      <c r="C11"/>
      <c r="D11"/>
      <c r="F11" s="407"/>
      <c r="G11" s="1"/>
      <c r="I11" s="406"/>
      <c r="K11" s="76"/>
    </row>
    <row r="12" ht="15">
      <c r="A12" s="363"/>
    </row>
    <row r="13" ht="15">
      <c r="A13" s="362"/>
    </row>
    <row r="14" ht="15">
      <c r="A14" s="363"/>
    </row>
    <row r="15" spans="1:9" ht="15">
      <c r="A15" s="365"/>
      <c r="B15" s="25"/>
      <c r="C15" s="25"/>
      <c r="D15" s="25"/>
      <c r="E15" s="25"/>
      <c r="F15" s="25"/>
      <c r="G15" s="25"/>
      <c r="H15" s="25"/>
      <c r="I15" s="25"/>
    </row>
    <row r="16" spans="1:7" ht="15">
      <c r="A16" s="363"/>
      <c r="D16" s="406"/>
      <c r="E16" s="366"/>
      <c r="F16" s="1"/>
      <c r="G16" s="406"/>
    </row>
    <row r="17" ht="15">
      <c r="A17" s="362"/>
    </row>
    <row r="18" spans="1:7" ht="15">
      <c r="A18" s="363"/>
      <c r="G18" s="76"/>
    </row>
    <row r="19" ht="15">
      <c r="A19" s="363"/>
    </row>
    <row r="20" ht="15">
      <c r="A20" s="363"/>
    </row>
    <row r="21" ht="15">
      <c r="A21" s="363"/>
    </row>
    <row r="22" ht="15">
      <c r="A22" s="363"/>
    </row>
    <row r="23" ht="15">
      <c r="A23" s="363"/>
    </row>
    <row r="24" ht="15">
      <c r="A24" s="363"/>
    </row>
    <row r="25" ht="15">
      <c r="A25" s="363"/>
    </row>
    <row r="26" ht="15">
      <c r="A26" s="363"/>
    </row>
    <row r="27" ht="15">
      <c r="A27" s="363"/>
    </row>
    <row r="28" spans="1:5" ht="15">
      <c r="A28" s="363"/>
      <c r="E28" s="405"/>
    </row>
    <row r="29" ht="15">
      <c r="A29" s="363"/>
    </row>
    <row r="30" ht="15">
      <c r="A30" s="363"/>
    </row>
    <row r="31" ht="15">
      <c r="A31" s="363"/>
    </row>
    <row r="32" ht="15">
      <c r="H32" s="363"/>
    </row>
    <row r="33" ht="15">
      <c r="A33" s="363"/>
    </row>
    <row r="34" ht="15">
      <c r="A34" s="363"/>
    </row>
    <row r="35" ht="15">
      <c r="A35" s="363"/>
    </row>
    <row r="36" spans="1:5" ht="15">
      <c r="A36" s="365"/>
      <c r="D36" s="367"/>
      <c r="E36" s="25"/>
    </row>
    <row r="37" spans="1:8" ht="15">
      <c r="A37" s="364"/>
      <c r="D37" s="406"/>
      <c r="F37" s="1"/>
      <c r="G37" s="406"/>
      <c r="H37" s="1"/>
    </row>
    <row r="38" ht="15">
      <c r="A38" s="362"/>
    </row>
    <row r="39" spans="1:4" ht="15">
      <c r="A39" s="363"/>
      <c r="B39" s="76"/>
      <c r="C39" s="76"/>
      <c r="D39" s="76"/>
    </row>
    <row r="40" spans="1:4" ht="15">
      <c r="A40" s="363"/>
      <c r="B40" s="76"/>
      <c r="C40" s="76"/>
      <c r="D40" s="76"/>
    </row>
    <row r="41" ht="15">
      <c r="A41" s="363"/>
    </row>
    <row r="42" ht="15">
      <c r="A42" s="363"/>
    </row>
    <row r="43" ht="15">
      <c r="A43" s="363"/>
    </row>
    <row r="44" ht="15">
      <c r="F44" s="363"/>
    </row>
    <row r="45" ht="15">
      <c r="E45" s="363"/>
    </row>
    <row r="46" ht="15">
      <c r="J46" s="367"/>
    </row>
    <row r="47" ht="15">
      <c r="A47" s="363"/>
    </row>
    <row r="48" ht="15">
      <c r="A48" s="363"/>
    </row>
    <row r="49" spans="1:4" ht="15">
      <c r="A49" s="363"/>
      <c r="D49" s="366"/>
    </row>
    <row r="50" ht="15">
      <c r="A50" s="363"/>
    </row>
    <row r="51" ht="15">
      <c r="F51" s="363"/>
    </row>
    <row r="52" ht="15">
      <c r="A52" s="363"/>
    </row>
    <row r="53" ht="15">
      <c r="A53" s="365"/>
    </row>
    <row r="54" spans="4:9" ht="15">
      <c r="D54" s="406"/>
      <c r="F54" s="362"/>
      <c r="G54" s="1"/>
      <c r="H54" s="406"/>
      <c r="I54" s="406"/>
    </row>
    <row r="55" ht="15">
      <c r="A55" s="362"/>
    </row>
    <row r="56" ht="15">
      <c r="A56" s="363"/>
    </row>
    <row r="57" ht="15">
      <c r="A57" s="363"/>
    </row>
    <row r="58" ht="15">
      <c r="A58" s="363"/>
    </row>
    <row r="59" ht="15">
      <c r="A59" s="362"/>
    </row>
    <row r="60" ht="15">
      <c r="A60" s="365"/>
    </row>
    <row r="61" spans="1:7" ht="15">
      <c r="A61" s="362"/>
      <c r="F61" s="366"/>
      <c r="G61" s="406"/>
    </row>
    <row r="62" ht="15">
      <c r="A62" s="362"/>
    </row>
    <row r="63" ht="15">
      <c r="A63" s="365"/>
    </row>
    <row r="64" spans="1:7" ht="15">
      <c r="A64" s="362"/>
      <c r="G64" s="1"/>
    </row>
    <row r="65" ht="15">
      <c r="A65" s="362"/>
    </row>
    <row r="66" ht="15">
      <c r="A66" s="362"/>
    </row>
    <row r="67" s="343" customFormat="1" ht="15">
      <c r="A67" s="408"/>
    </row>
    <row r="68" s="391" customFormat="1" ht="15">
      <c r="A68" s="408"/>
    </row>
    <row r="69" s="391" customFormat="1" ht="12.75"/>
    <row r="70" spans="5:6" s="391" customFormat="1" ht="15">
      <c r="E70" s="409"/>
      <c r="F70" s="408"/>
    </row>
    <row r="71" s="391" customFormat="1" ht="12.75"/>
    <row r="72" s="391" customFormat="1" ht="12.75"/>
    <row r="73" s="391" customFormat="1" ht="12.75"/>
    <row r="74" s="391" customFormat="1" ht="12.75"/>
    <row r="77" ht="15">
      <c r="A77" s="363"/>
    </row>
    <row r="78" ht="15">
      <c r="A78" s="363"/>
    </row>
    <row r="79" ht="15">
      <c r="A79" s="363"/>
    </row>
    <row r="80" ht="15">
      <c r="A80" s="363"/>
    </row>
    <row r="81" ht="15">
      <c r="A81" s="363"/>
    </row>
    <row r="82" ht="15">
      <c r="A82" s="368"/>
    </row>
    <row r="83" ht="15">
      <c r="A83" s="362"/>
    </row>
    <row r="84" ht="15">
      <c r="A84" s="362"/>
    </row>
    <row r="85" ht="15">
      <c r="A85" s="362"/>
    </row>
    <row r="86" ht="15">
      <c r="A86" s="362"/>
    </row>
    <row r="87" ht="15">
      <c r="A87" s="362"/>
    </row>
    <row r="88" ht="15">
      <c r="A88" s="362"/>
    </row>
    <row r="89" ht="15">
      <c r="A89" s="368"/>
    </row>
    <row r="90" ht="15">
      <c r="A90" s="362"/>
    </row>
    <row r="91" ht="15">
      <c r="A91" s="362"/>
    </row>
    <row r="92" ht="15">
      <c r="A92" s="362"/>
    </row>
    <row r="93" ht="15">
      <c r="A93" s="362"/>
    </row>
    <row r="94" ht="15">
      <c r="A94" s="368"/>
    </row>
    <row r="95" ht="15">
      <c r="A95" s="362"/>
    </row>
    <row r="96" ht="15">
      <c r="A96" s="369"/>
    </row>
    <row r="97" ht="15">
      <c r="A97" s="362"/>
    </row>
    <row r="98" ht="15">
      <c r="A98" s="362"/>
    </row>
    <row r="99" ht="15">
      <c r="A99" s="362"/>
    </row>
    <row r="100" ht="15">
      <c r="A100" s="362"/>
    </row>
    <row r="101" ht="15">
      <c r="A101" s="362"/>
    </row>
    <row r="102" ht="15">
      <c r="A102" s="362"/>
    </row>
    <row r="103" ht="15">
      <c r="A103" s="362"/>
    </row>
    <row r="104" ht="15">
      <c r="A104" s="362"/>
    </row>
    <row r="105" ht="15">
      <c r="A105" s="362"/>
    </row>
    <row r="106" ht="15">
      <c r="A106" s="362"/>
    </row>
    <row r="107" ht="15">
      <c r="A107" s="36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FIN</cp:lastModifiedBy>
  <cp:lastPrinted>2018-09-04T12:29:02Z</cp:lastPrinted>
  <dcterms:created xsi:type="dcterms:W3CDTF">2004-09-03T11:10:12Z</dcterms:created>
  <dcterms:modified xsi:type="dcterms:W3CDTF">2018-09-06T12:04:34Z</dcterms:modified>
  <cp:category/>
  <cp:version/>
  <cp:contentType/>
  <cp:contentStatus/>
</cp:coreProperties>
</file>