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5" firstSheet="3" activeTab="3"/>
  </bookViews>
  <sheets>
    <sheet name="Posebni dio" sheetId="1" state="hidden" r:id="rId1"/>
    <sheet name="Opći dio" sheetId="2" state="hidden" r:id="rId2"/>
    <sheet name="Sheet3" sheetId="3" state="hidden" r:id="rId3"/>
    <sheet name="Organ.klasif." sheetId="4" r:id="rId4"/>
    <sheet name="List1" sheetId="5" r:id="rId5"/>
  </sheets>
  <definedNames>
    <definedName name="_xlnm._FilterDatabase" localSheetId="0" hidden="1">'Posebni dio'!$D$1:$D$412</definedName>
    <definedName name="_xlnm.Print_Area" localSheetId="1">'Opći dio'!$A$1:$O$138</definedName>
    <definedName name="_xlnm.Print_Area" localSheetId="0">'Posebni dio'!$A$1:$R$369</definedName>
  </definedNames>
  <calcPr fullCalcOnLoad="1"/>
</workbook>
</file>

<file path=xl/sharedStrings.xml><?xml version="1.0" encoding="utf-8"?>
<sst xmlns="http://schemas.openxmlformats.org/spreadsheetml/2006/main" count="1285" uniqueCount="490">
  <si>
    <t>BROJ</t>
  </si>
  <si>
    <t>3</t>
  </si>
  <si>
    <t>4</t>
  </si>
  <si>
    <t>Rashodi poslovanja</t>
  </si>
  <si>
    <t>Materijalni rashodi</t>
  </si>
  <si>
    <t>Donacije i ostali rashodi</t>
  </si>
  <si>
    <t>Rashodi za zaposlene</t>
  </si>
  <si>
    <t>Ostali rashodi za zaposlene</t>
  </si>
  <si>
    <t>Ostali nespomenuti rashodi poslovanja</t>
  </si>
  <si>
    <t>Financijski rashodi</t>
  </si>
  <si>
    <t>Naknade građanima i kućanstvima na temelju osiguranja i druge naknade</t>
  </si>
  <si>
    <t>Rashodi za nabavu nefinancijske imovine</t>
  </si>
  <si>
    <t>Rashodi za nabavu proizvedene dugotrajne imovine</t>
  </si>
  <si>
    <t>Pomoći dane u inozemstvo i unutar opće države</t>
  </si>
  <si>
    <t>Kapitalne donacije neprofitnim organizacijama</t>
  </si>
  <si>
    <t>RAČUNA</t>
  </si>
  <si>
    <t>VRSTA RASHODA I IZDATAKA</t>
  </si>
  <si>
    <t>UKUPNO RASHODI I IZDACI</t>
  </si>
  <si>
    <t>Funkcijska klasifikacija: 01- opće javne usluge</t>
  </si>
  <si>
    <t>Aktivnost</t>
  </si>
  <si>
    <t>GOSPODARSTVO</t>
  </si>
  <si>
    <t>2/1</t>
  </si>
  <si>
    <t>3/2</t>
  </si>
  <si>
    <t>4/3</t>
  </si>
  <si>
    <t>Program 01: Donošenje akata i mjera iz djelokruga predstavničkog, izvršnog tijela i mjesne samouprave</t>
  </si>
  <si>
    <t>Program 02         Program političkih stranaka</t>
  </si>
  <si>
    <t>Troškovi izbora</t>
  </si>
  <si>
    <t>Održavanje zgrada za korištenje - domovi</t>
  </si>
  <si>
    <t>Održavanje groblja i mrtvačnice</t>
  </si>
  <si>
    <t>Održavanje mjesne vage</t>
  </si>
  <si>
    <t>Sufinanciranje potreba u školstvu</t>
  </si>
  <si>
    <t>Ostali rahodi</t>
  </si>
  <si>
    <t>Pomoć vjerskim zajednicama</t>
  </si>
  <si>
    <t xml:space="preserve">OPĆINA </t>
  </si>
  <si>
    <t>Ostali rashodi</t>
  </si>
  <si>
    <t>Posebni dio</t>
  </si>
  <si>
    <t xml:space="preserve">Rashodi poslovanja </t>
  </si>
  <si>
    <t>Pomoći unutar opće države</t>
  </si>
  <si>
    <t>Subvencije</t>
  </si>
  <si>
    <t>Predsjednik Općinskog vijeća:</t>
  </si>
  <si>
    <t>Procjena</t>
  </si>
  <si>
    <t>Ostvarenje</t>
  </si>
  <si>
    <t xml:space="preserve">Plan </t>
  </si>
  <si>
    <t>in-</t>
  </si>
  <si>
    <t>deks</t>
  </si>
  <si>
    <t xml:space="preserve">Djelovanje poduzetničkog centra i razvoj </t>
  </si>
  <si>
    <t>subvencioniranja uzgoja stoke</t>
  </si>
  <si>
    <t>Održavanje cesta, mostova, kanala i</t>
  </si>
  <si>
    <t>drugih javnih površina</t>
  </si>
  <si>
    <t>vodoopskrbe i projekata</t>
  </si>
  <si>
    <t>HVIDRA, dragovoljci i invalidi dom.rata i ost.udr.inv.</t>
  </si>
  <si>
    <t>5/4</t>
  </si>
  <si>
    <t>6/5</t>
  </si>
  <si>
    <t>Postrojenja i oprema</t>
  </si>
  <si>
    <t>Kapitalne pomoći</t>
  </si>
  <si>
    <t>Rashodi za usluge</t>
  </si>
  <si>
    <t>Ostali financijski rashodi</t>
  </si>
  <si>
    <t>Doprinosi na plaće</t>
  </si>
  <si>
    <t>Naknade troškova zasposlenima</t>
  </si>
  <si>
    <t>Rashodi za materijal i energiju</t>
  </si>
  <si>
    <t>Izvanredni rashodi</t>
  </si>
  <si>
    <t>Nematerijalna proizvedena imovina</t>
  </si>
  <si>
    <t>Tekuće donacije</t>
  </si>
  <si>
    <t>Materijalna imovina - prirodna bogatstva</t>
  </si>
  <si>
    <t>Subvencije trg.društ.,obrt.i malim poduzetnicima</t>
  </si>
  <si>
    <t>Građevinski objekti</t>
  </si>
  <si>
    <t>Ostale naknade građanima i kućanstvima iz pror.</t>
  </si>
  <si>
    <t xml:space="preserve">Plaće </t>
  </si>
  <si>
    <t>Održavanje  objekata vodoopskrbe</t>
  </si>
  <si>
    <t>0111</t>
  </si>
  <si>
    <t>0112</t>
  </si>
  <si>
    <t>Funkcijska klasifikacija: 01 - opće javne usluge</t>
  </si>
  <si>
    <t>01</t>
  </si>
  <si>
    <t>0113</t>
  </si>
  <si>
    <t>03</t>
  </si>
  <si>
    <t>0320</t>
  </si>
  <si>
    <t>04</t>
  </si>
  <si>
    <t>0412</t>
  </si>
  <si>
    <t>0421</t>
  </si>
  <si>
    <t>Funkcijska klasifikacija: 04 - Ekonomski poslovi</t>
  </si>
  <si>
    <t>0451</t>
  </si>
  <si>
    <t>0560</t>
  </si>
  <si>
    <t>0640</t>
  </si>
  <si>
    <t>0520</t>
  </si>
  <si>
    <t>0490</t>
  </si>
  <si>
    <t>0630</t>
  </si>
  <si>
    <t>0510</t>
  </si>
  <si>
    <t>09</t>
  </si>
  <si>
    <t>0911</t>
  </si>
  <si>
    <t>0912</t>
  </si>
  <si>
    <t>Funkcijska klasifikacija: 08 - Rekreacija, kultura i religija</t>
  </si>
  <si>
    <t>08</t>
  </si>
  <si>
    <t>0820</t>
  </si>
  <si>
    <t>0840</t>
  </si>
  <si>
    <t>0810</t>
  </si>
  <si>
    <t>10</t>
  </si>
  <si>
    <t>1070</t>
  </si>
  <si>
    <t>1090</t>
  </si>
  <si>
    <t>Naknade građ.i kuć.na tem.osig.i dr.nakn.</t>
  </si>
  <si>
    <t>Ostale naknade građanima i kućanstvima iz pror. (škol.kuhinja)</t>
  </si>
  <si>
    <t xml:space="preserve">Poticanje poljopriovrede - </t>
  </si>
  <si>
    <t xml:space="preserve">Tekući            </t>
  </si>
  <si>
    <t xml:space="preserve">Kapitalni    </t>
  </si>
  <si>
    <t xml:space="preserve">Kapitalni        </t>
  </si>
  <si>
    <t>GLAVA  002 02   VATROGASTVO I CIVILNA ZAŠTITA</t>
  </si>
  <si>
    <t>GLAVA   002 04:      KOMUNALNA INFRASTRUKTURA</t>
  </si>
  <si>
    <t>Projekcija</t>
  </si>
  <si>
    <t>2011.</t>
  </si>
  <si>
    <t>Funkcijska klasifikacija: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</si>
  <si>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</si>
  <si>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</si>
  <si>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</si>
  <si>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</si>
  <si>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</si>
  <si>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</si>
  <si>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</si>
  <si>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08-Rekreacija, kultura i religija</t>
  </si>
  <si>
    <t>09-Obrazovanje</t>
  </si>
  <si>
    <t>10-Socijalna skrb</t>
  </si>
  <si>
    <t>Izvršna tijela - općinski načelnik</t>
  </si>
  <si>
    <t>Plaće (bruto)</t>
  </si>
  <si>
    <t>Naknade troškova zaposlenima</t>
  </si>
  <si>
    <t>Nakn.troškova osobama izvan radnog odn.</t>
  </si>
  <si>
    <t xml:space="preserve">Ostali rashodi </t>
  </si>
  <si>
    <t>Naknada štete</t>
  </si>
  <si>
    <t>Glava 002 03 GOSPODARSTVO</t>
  </si>
  <si>
    <t>Subv.poljop.,malim i srednjim poduzet.</t>
  </si>
  <si>
    <t>35</t>
  </si>
  <si>
    <t>352</t>
  </si>
  <si>
    <t>Rashodi za nab.proizv.dugotrajne imovine</t>
  </si>
  <si>
    <t>Rash. za proizvedenu nefinancijsku imovinu</t>
  </si>
  <si>
    <t>FUNK.</t>
  </si>
  <si>
    <t>KLASIF.</t>
  </si>
  <si>
    <t>Pomoći dane u inozem. i unutar opće države</t>
  </si>
  <si>
    <t>Plan</t>
  </si>
  <si>
    <t>Izdaci za financijsku imovinu</t>
  </si>
  <si>
    <t>Izdaci za udjele u glavnici</t>
  </si>
  <si>
    <t>P 1001</t>
  </si>
  <si>
    <t>A 1001 01</t>
  </si>
  <si>
    <t>A 1001 02</t>
  </si>
  <si>
    <t>P 1002</t>
  </si>
  <si>
    <t>A 1002 01</t>
  </si>
  <si>
    <t>P 1003</t>
  </si>
  <si>
    <t>A 1003 01</t>
  </si>
  <si>
    <t>A 1003 02</t>
  </si>
  <si>
    <t>A 1003 03</t>
  </si>
  <si>
    <t>A 1003 04</t>
  </si>
  <si>
    <t>A 1003 05</t>
  </si>
  <si>
    <t>A 1003 06</t>
  </si>
  <si>
    <t xml:space="preserve">P 1004 </t>
  </si>
  <si>
    <t>A 1004 01</t>
  </si>
  <si>
    <t>A 1004 02</t>
  </si>
  <si>
    <t xml:space="preserve">P 1005 </t>
  </si>
  <si>
    <t>A 1005 01</t>
  </si>
  <si>
    <t>T 1005 02</t>
  </si>
  <si>
    <t>P 1006</t>
  </si>
  <si>
    <t>A 1006 01</t>
  </si>
  <si>
    <t>A 1006 02</t>
  </si>
  <si>
    <t>A 1006 03</t>
  </si>
  <si>
    <t>A 1006 04</t>
  </si>
  <si>
    <t>A 1006 06</t>
  </si>
  <si>
    <t>A 1006 07</t>
  </si>
  <si>
    <t>A 1006 08</t>
  </si>
  <si>
    <t>A 1006 09</t>
  </si>
  <si>
    <t>P 1007</t>
  </si>
  <si>
    <t>K 1007 01</t>
  </si>
  <si>
    <t>K 1007 02</t>
  </si>
  <si>
    <t>P 1008</t>
  </si>
  <si>
    <t>A 1008 01</t>
  </si>
  <si>
    <t>P 1009</t>
  </si>
  <si>
    <t>A 1009 01</t>
  </si>
  <si>
    <t>P 1010</t>
  </si>
  <si>
    <t>A 1010 01</t>
  </si>
  <si>
    <t>P 1011</t>
  </si>
  <si>
    <t>A 1011 01</t>
  </si>
  <si>
    <t>A 1011 02</t>
  </si>
  <si>
    <t>A 1011 03</t>
  </si>
  <si>
    <t>P 1012</t>
  </si>
  <si>
    <t>A 1012 01</t>
  </si>
  <si>
    <t>P 1013</t>
  </si>
  <si>
    <t>A 1013 01</t>
  </si>
  <si>
    <t>P 1014</t>
  </si>
  <si>
    <t>A 1014 02</t>
  </si>
  <si>
    <t>A 1015 04</t>
  </si>
  <si>
    <t>A 1014 01</t>
  </si>
  <si>
    <t>A 1015 03</t>
  </si>
  <si>
    <t>SVEUKUPNO:</t>
  </si>
  <si>
    <t>001</t>
  </si>
  <si>
    <t>001 01</t>
  </si>
  <si>
    <t>002</t>
  </si>
  <si>
    <t>002 01</t>
  </si>
  <si>
    <t>002 02</t>
  </si>
  <si>
    <t>002 03</t>
  </si>
  <si>
    <t>002 04</t>
  </si>
  <si>
    <t>002 05</t>
  </si>
  <si>
    <t>002 06</t>
  </si>
  <si>
    <t>002 07</t>
  </si>
  <si>
    <t>002 08</t>
  </si>
  <si>
    <t>Članak 3.</t>
  </si>
  <si>
    <t>A 1004 03</t>
  </si>
  <si>
    <t>32</t>
  </si>
  <si>
    <t>322</t>
  </si>
  <si>
    <t>323</t>
  </si>
  <si>
    <t>329</t>
  </si>
  <si>
    <t>Šifra:
Programska</t>
  </si>
  <si>
    <t>Šifra</t>
  </si>
  <si>
    <t>Izvor</t>
  </si>
  <si>
    <t xml:space="preserve">GLAVA 002 01 JEDINSTVENI UPRAVNI ODJEL </t>
  </si>
  <si>
    <t>Program/
projekt</t>
  </si>
  <si>
    <t>OPĆI DIO</t>
  </si>
  <si>
    <t xml:space="preserve">Ostvarenje </t>
  </si>
  <si>
    <t>Indeks</t>
  </si>
  <si>
    <t>indeks</t>
  </si>
  <si>
    <t>A. RAČUN PRIHODA I RASHODA</t>
  </si>
  <si>
    <t>Prihodi poslovanja</t>
  </si>
  <si>
    <t>Prihodi od prodaje nefinancijske imovine</t>
  </si>
  <si>
    <t>RAZLIKA - MANJAK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</si>
  <si>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</si>
  <si>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</si>
  <si>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</si>
  <si>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</si>
  <si>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 PRIHODA I REZERVIRANJA)</t>
  </si>
  <si>
    <t>Vlastiti izvori</t>
  </si>
  <si>
    <t xml:space="preserve"> VIŠAK/MANJAK + NETO ZADUŽIVANJA/FINANCIRANJA + RASPOLOŽIVA SREDSTVA IZ PRETHODNIH GODINA</t>
  </si>
  <si>
    <t>2</t>
  </si>
  <si>
    <t>KONTA</t>
  </si>
  <si>
    <t>VRSTA PRIHODA / IZDATAKA</t>
  </si>
  <si>
    <t xml:space="preserve">Projekcija </t>
  </si>
  <si>
    <t xml:space="preserve">indeks </t>
  </si>
  <si>
    <t>Prihodi od poreza</t>
  </si>
  <si>
    <t>Porez i prirez na dohodak</t>
  </si>
  <si>
    <t>-</t>
  </si>
  <si>
    <t>Porezi na imovinu</t>
  </si>
  <si>
    <t>Porezi na robu i u sluge</t>
  </si>
  <si>
    <t>Pomoći od ostalih subjekata unutar opće države</t>
  </si>
  <si>
    <t xml:space="preserve">Pomoći iz proračuna 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</si>
  <si>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</si>
  <si>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</si>
  <si>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</si>
  <si>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</si>
  <si>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</si>
  <si>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</si>
  <si>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</si>
  <si>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</si>
  <si>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prihodi)</t>
  </si>
  <si>
    <t>Kazne</t>
  </si>
  <si>
    <t>Kazne, upravne mjere i ost.prih</t>
  </si>
  <si>
    <t>Kazne i upravne mjere</t>
  </si>
  <si>
    <t>Prihodi od prodaje neproizvodne imovine</t>
  </si>
  <si>
    <t>Prihodi od prodaje mater. imovine</t>
  </si>
  <si>
    <t>Prihodi od prodaje proizvedene dugotrajne imovine</t>
  </si>
  <si>
    <t>Prihodi od prodaje građevinskih objekata</t>
  </si>
  <si>
    <t>Plaće</t>
  </si>
  <si>
    <t>Nakn.tr.osobama izvan rad.odn.</t>
  </si>
  <si>
    <t>Subvencije trg.dr.,obrt.,malim i srednjim poduzet.izvan javnog sek.</t>
  </si>
  <si>
    <t>Ostale naknade građanima i kućanstvima iz proračuna</t>
  </si>
  <si>
    <t>Kapitalne donacije</t>
  </si>
  <si>
    <t>Rashodi za nabavu neproizvedene imovine</t>
  </si>
  <si>
    <t/>
  </si>
  <si>
    <t>Udjeli u glavnici trg. društava</t>
  </si>
  <si>
    <t>Primljene glavnice zajmova</t>
  </si>
  <si>
    <t>Primici glavnice zajmova danih bankama</t>
  </si>
  <si>
    <t>Rezultat poslovanja</t>
  </si>
  <si>
    <t>Višak/manjak prihoda</t>
  </si>
  <si>
    <t>Članak 2.</t>
  </si>
  <si>
    <t>Program 03:</t>
  </si>
  <si>
    <t xml:space="preserve">Aktivnost: Predstavničko i izvršna tijela </t>
  </si>
  <si>
    <t>Aktivnost:</t>
  </si>
  <si>
    <t>Aktivnost: Osnovne funkcije stranaka</t>
  </si>
  <si>
    <t>Aktivnost:    Administrativno, tehničko i stručno osoblje</t>
  </si>
  <si>
    <t>Priprema i donošenje akata iz djelokruga tijela</t>
  </si>
  <si>
    <t xml:space="preserve">RAZDJEL 002   JEDINSTVENI UPRAVNI ODJEL </t>
  </si>
  <si>
    <t>Aktivnost:          Održavanje zgrada za redovno korištenje</t>
  </si>
  <si>
    <t>Aktivnost:     Tekuća zaliha proračuna</t>
  </si>
  <si>
    <t xml:space="preserve"> Nabava dugotrajne imovine</t>
  </si>
  <si>
    <t>Tekući
projekt 01</t>
  </si>
  <si>
    <t>Funkcijska klasifikacija: 03 - Javni red i sigurnost</t>
  </si>
  <si>
    <t>Program 04:</t>
  </si>
  <si>
    <t>Zaštita od požara i civilne zaštite</t>
  </si>
  <si>
    <t>Osnovna djelatnost JVP</t>
  </si>
  <si>
    <t>Civilna zaštita</t>
  </si>
  <si>
    <t>Funkcijska klasifikacija: 04 - Ekonomski odnosi</t>
  </si>
  <si>
    <t>Program 05:</t>
  </si>
  <si>
    <t xml:space="preserve">Poticanje razvoja gospodarstva </t>
  </si>
  <si>
    <t xml:space="preserve">Aktivnost:       Djelovanje poduzetničkog centra </t>
  </si>
  <si>
    <t>projekt 01:</t>
  </si>
  <si>
    <t>Poticanje poljoprivrede - sufinanciranje osiguranja poljop.usijeva</t>
  </si>
  <si>
    <t xml:space="preserve">Tekući projekt 02:   </t>
  </si>
  <si>
    <t>Program 06:</t>
  </si>
  <si>
    <t>Održavanja objekata i uređaja komunalne
infrastrukture</t>
  </si>
  <si>
    <t xml:space="preserve">Održavanje i uređivanje javnih zelenih
površina </t>
  </si>
  <si>
    <t>Rashodi za uređaje i javnu rasvjetu</t>
  </si>
  <si>
    <t>Održavanje objekata i uređaja odvodnje</t>
  </si>
  <si>
    <t xml:space="preserve">Aktivnost: </t>
  </si>
  <si>
    <t>Program 07:</t>
  </si>
  <si>
    <t>Izgradnja objekata i uređaja komunalne
infrastrukture</t>
  </si>
  <si>
    <t xml:space="preserve">Izgradnja objekata i uređaja </t>
  </si>
  <si>
    <t>projekt 02:</t>
  </si>
  <si>
    <t>Program 08:</t>
  </si>
  <si>
    <t xml:space="preserve">Program zaštite okoliša  </t>
  </si>
  <si>
    <t xml:space="preserve">Sanacija nelegalnih odlagališta smećai naplata odlaganja smeća </t>
  </si>
  <si>
    <t>Funkcijska klasifikacija: 09 - Obrazovanje</t>
  </si>
  <si>
    <t>Program 09:</t>
  </si>
  <si>
    <t xml:space="preserve">Aktivnost:     </t>
  </si>
  <si>
    <t>Odgojno i administrativno tehničko osoblje</t>
  </si>
  <si>
    <t>Program 10:</t>
  </si>
  <si>
    <t>Javne potrebe u školstvu</t>
  </si>
  <si>
    <t>Program 11:</t>
  </si>
  <si>
    <t>Program javnih potreba</t>
  </si>
  <si>
    <t>Manifestacije u kulturi</t>
  </si>
  <si>
    <t>Program 12:</t>
  </si>
  <si>
    <t>Organizacija rekreacije i športskih aktivnosti</t>
  </si>
  <si>
    <t>Osnovna djelatnost Športskog saveza</t>
  </si>
  <si>
    <t>GLAVA 002 05: JAVNE USTANOVE PREDŠKOLSKOG ODGOJA</t>
  </si>
  <si>
    <t>GLAVA 002 06: PROGRAMSKA DJELATNOST KULTURE</t>
  </si>
  <si>
    <t>GLAVA 002 07: PROGRAMSKA DJELATNOST ŠPORTA</t>
  </si>
  <si>
    <t>GLAVA 002 08:</t>
  </si>
  <si>
    <t>PROGRAMSKA DJELATNOST SOCIJALNE SKRBI</t>
  </si>
  <si>
    <t>Funkcijska klasifikacija: 10 - Socijalna zaštita</t>
  </si>
  <si>
    <t xml:space="preserve">Program 13: </t>
  </si>
  <si>
    <t>Program socijalne skrbi i novčanih pomoći</t>
  </si>
  <si>
    <t>Pomoć u novcu pojedincima i obiteljima</t>
  </si>
  <si>
    <t>Program 14:</t>
  </si>
  <si>
    <t xml:space="preserve">Humanitarna skrb kroz udruge građana </t>
  </si>
  <si>
    <t>Prostorno planiranje</t>
  </si>
  <si>
    <t>38</t>
  </si>
  <si>
    <t>381</t>
  </si>
  <si>
    <t>Djelovanje Turističke zajednice</t>
  </si>
  <si>
    <t>0473</t>
  </si>
  <si>
    <t>šifra  izvora</t>
  </si>
  <si>
    <t>Šifra izvora:</t>
  </si>
  <si>
    <t>2015.</t>
  </si>
  <si>
    <t>1    Opći prihodi i primici</t>
  </si>
  <si>
    <t>Osobni automobili</t>
  </si>
  <si>
    <t xml:space="preserve">  </t>
  </si>
  <si>
    <t>GLAVA 001 01 Općinsko vijeće i izvršna tijela</t>
  </si>
  <si>
    <t>OPĆINA BEREK</t>
  </si>
  <si>
    <t>BEREK</t>
  </si>
  <si>
    <t>Antun Dergić, v.r.</t>
  </si>
  <si>
    <t>Izgradnja domova</t>
  </si>
  <si>
    <t>Rashodi za dodatna ulaganja na nefinancijskoj imovini</t>
  </si>
  <si>
    <t>Dodatna ulaganja na domovima</t>
  </si>
  <si>
    <t>Dodatna ulaganja na građevinskim objektima</t>
  </si>
  <si>
    <t>Dodatna ulaganja na nefinancijskoj imovini</t>
  </si>
  <si>
    <t>K 1007 03</t>
  </si>
  <si>
    <t>projekt 03:</t>
  </si>
  <si>
    <t>K 1007 04</t>
  </si>
  <si>
    <t>Izgradnja objekata i uređaja odvodnje</t>
  </si>
  <si>
    <t>projekt 04:</t>
  </si>
  <si>
    <t>Program predškolskog odgoja - mala škola Berek</t>
  </si>
  <si>
    <t>Višegodišnji nasadi-Hortikultura park</t>
  </si>
  <si>
    <t>Višegodišnji nasadi-hortikultura park</t>
  </si>
  <si>
    <t>A 1006 05</t>
  </si>
  <si>
    <t>Održavanje i uređenje parkirališta</t>
  </si>
  <si>
    <t>K 1007 05</t>
  </si>
  <si>
    <t xml:space="preserve">Rashodi za nabavu nefinancijske imovine </t>
  </si>
  <si>
    <t>Rashodi za nabavu nepr.dugotrajne imovine</t>
  </si>
  <si>
    <t>Rashodi za nabavu proiz.dugotrajne imovine</t>
  </si>
  <si>
    <t>poduzetničkih zona-LAG</t>
  </si>
  <si>
    <t>RAZDJEL  001   OPĆINSKO VIJEĆE I NAČELNIK</t>
  </si>
  <si>
    <t>Ukupno:</t>
  </si>
  <si>
    <t>GLAVA 002 09: PROGRAMSKA DJELATNOST ZDRAVSTVO</t>
  </si>
  <si>
    <t>Pomoći dane u inoz.i unutar opće države</t>
  </si>
  <si>
    <t>0721</t>
  </si>
  <si>
    <t>P 1015</t>
  </si>
  <si>
    <t>A 1015 01</t>
  </si>
  <si>
    <t>Funkcijska klasifikacija: 08 - Zdravstvo</t>
  </si>
  <si>
    <t>Program 15:</t>
  </si>
  <si>
    <t>07</t>
  </si>
  <si>
    <t>Opće medicinske usluge</t>
  </si>
  <si>
    <t>Vatrog.zaj.Garešnica, Gorska sl.spašavanja</t>
  </si>
  <si>
    <t>Održ.dr.javnih površina (nogostup i parkiralište)</t>
  </si>
  <si>
    <t>Humanitarna djelatnost Crvenog križa i Caritas</t>
  </si>
  <si>
    <t>Poticaj djelovanju - Lovačka udruga</t>
  </si>
  <si>
    <t>2016.</t>
  </si>
  <si>
    <t>Poticaj djelovanju - Razne udruge i Savjet mladih</t>
  </si>
  <si>
    <t>490</t>
  </si>
  <si>
    <t>2017.</t>
  </si>
  <si>
    <t>Tek.donacije u novcu-Krugoval</t>
  </si>
  <si>
    <t>Manifestacije - Dani orača,slik.kol.,bicikli.l i sl.</t>
  </si>
  <si>
    <t>510</t>
  </si>
  <si>
    <t>GLAVA 002 09: UNAPREĐENJE STANOVANJA</t>
  </si>
  <si>
    <t>Funkcijska klasifikacija: 06 - Unapređenje stanovanja</t>
  </si>
  <si>
    <t>Obnova obiteljskih kuća</t>
  </si>
  <si>
    <t xml:space="preserve">Program 16:  </t>
  </si>
  <si>
    <t xml:space="preserve"> Poboljšanje energetske učinkovitosti                     </t>
  </si>
  <si>
    <t>Kapit.donacije građanima i kućanstvima</t>
  </si>
  <si>
    <t>06</t>
  </si>
  <si>
    <t>0610</t>
  </si>
  <si>
    <t>Arheološka istraživanja</t>
  </si>
  <si>
    <t>Organizacija zdravstvene službei</t>
  </si>
  <si>
    <t>sajam</t>
  </si>
  <si>
    <t>izbori,održ.domova,jvp,civ.zaš.,poljopr.,održ.cesta,javnr rasv.,groblja,obj.vod.park.nogostupa,izgradnja vodovoda</t>
  </si>
  <si>
    <t>izgradnja domova, obnova energ.učinkovitost</t>
  </si>
  <si>
    <t>nabava dugotrajne imovine</t>
  </si>
  <si>
    <t>rad vijeća,načelnik,pol.stranke,laf,manifest.,Tur.zajed.,sanac,odl.o.š.,kultura.šport,soc.skrb</t>
  </si>
  <si>
    <t>1 i 4</t>
  </si>
  <si>
    <t>2018.</t>
  </si>
  <si>
    <t>Izgradnja javne rasvjete</t>
  </si>
  <si>
    <t xml:space="preserve">Izgradnja lokalnih cesta </t>
  </si>
  <si>
    <t>Berek za 2016. godinu - Posebni dio) kako slijedi:</t>
  </si>
  <si>
    <t>Kapitalne pomoći-Komunalac-recikl.dvorište</t>
  </si>
  <si>
    <t>T 1005 03</t>
  </si>
  <si>
    <t>A 1005 04</t>
  </si>
  <si>
    <t>A 1005  05</t>
  </si>
  <si>
    <t xml:space="preserve">PRORAČUN OPĆINE BEREK ZA 2017. GODINU i PROJEKCIJE PRORAČUNA ZA 2018. I 2019. </t>
  </si>
  <si>
    <t>2019.</t>
  </si>
  <si>
    <t>Kapitalne pomoći trg.društvima</t>
  </si>
  <si>
    <t xml:space="preserve">Rashodi za usluge </t>
  </si>
  <si>
    <t>Kanalizacija Berek</t>
  </si>
  <si>
    <t>PRORAČUN OPĆINE BEREK ZA 2017. GOD.</t>
  </si>
  <si>
    <t>Rashodi po funkcijskoj klasifikaciji u ukupnom iznosu iskazani su kako slijedi:</t>
  </si>
  <si>
    <t>je i Plan razvojnih programa.</t>
  </si>
  <si>
    <t>3    Vlastiti prihodi</t>
  </si>
  <si>
    <t>4    Prihodi za posebne namjene</t>
  </si>
  <si>
    <t>5    Pomoći</t>
  </si>
  <si>
    <t>6    Donacije</t>
  </si>
  <si>
    <t xml:space="preserve">7    Prihodi od nefin.imovine </t>
  </si>
  <si>
    <t>8    Namjenski primici od zaduživanja</t>
  </si>
  <si>
    <t xml:space="preserve">Prihodi i rashodi te primici i izdaci po ekonomskoj klasifikaciji utvrđuju se u Računu prihoda i rashoda i Računu financiranja u Općem dijelu Proračuna za 2017. i projekcija za 2018. i 2019., kako slijedi: 
</t>
  </si>
  <si>
    <t>Izdaci Proračuna Općine Berek za 2017. godinu u ukupnom iznosu 7.435.000,00 kn iskazani su po organizacijskoj, ekonomskoj, programskoj i funkcijskoj klasifikaciji u Posebnom dijelu Proračuna (Tablica Proračun općine</t>
  </si>
  <si>
    <t xml:space="preserve">Proračun Općine Berek za 2017. i projekcije za 2018. i 2019. bit će objavljen i na www.berek.hr. Sastavni dio Proračuna Općine Berek za 2017. godinu </t>
  </si>
  <si>
    <t>II.</t>
  </si>
  <si>
    <t>II.I.</t>
  </si>
  <si>
    <t>Organizacijska klasifikacija</t>
  </si>
  <si>
    <t>Račun/  Pozicija</t>
  </si>
  <si>
    <t>Opis</t>
  </si>
  <si>
    <t>Procjena 2018. god.</t>
  </si>
  <si>
    <t>Procjena 2019. god.</t>
  </si>
  <si>
    <t>RAZDJEL</t>
  </si>
  <si>
    <t>OPĆINSKO VIJEĆE I URED NAČELNIKA</t>
  </si>
  <si>
    <t>Glava</t>
  </si>
  <si>
    <t>Općinsko vijeće i izvršna tijela</t>
  </si>
  <si>
    <t>02</t>
  </si>
  <si>
    <t>Ured načelnika</t>
  </si>
  <si>
    <t>JEDINSTVENI UPRAVNI ODJEL</t>
  </si>
  <si>
    <t>Jedinstveni upravni odjel</t>
  </si>
  <si>
    <t>Vatrogastvo i civilna zaštita</t>
  </si>
  <si>
    <t>Gospodarstvo</t>
  </si>
  <si>
    <t>Komunalna infrastruktura</t>
  </si>
  <si>
    <t>05</t>
  </si>
  <si>
    <t>Javne ustanove predškolskog odgoja</t>
  </si>
  <si>
    <t>Programska djelatnost kulture</t>
  </si>
  <si>
    <t>Programska djelatnost športa</t>
  </si>
  <si>
    <t>Programska djelatnost socijalne skrbi</t>
  </si>
  <si>
    <t xml:space="preserve">UKUPNO: </t>
  </si>
  <si>
    <t>II.II.</t>
  </si>
  <si>
    <t>Ekonomska klasifikacija</t>
  </si>
  <si>
    <t>Nakn.troškova osobama izvan radnog odnosa</t>
  </si>
  <si>
    <t>Naknada građanima i kućanstvima</t>
  </si>
  <si>
    <t>Ostale naknadima građanima i kućanstvima</t>
  </si>
  <si>
    <t>Kapitalne danacije</t>
  </si>
  <si>
    <t>Rash.za nab.neproizved.dugotr.imovine</t>
  </si>
  <si>
    <t>Materijalna imovina-prirodna bogatstva</t>
  </si>
  <si>
    <t>Rashodi za nab. proizvedene nefin.imovine</t>
  </si>
  <si>
    <t>Pomoći unutar opće države (hitne intervencije)</t>
  </si>
  <si>
    <t>Subven.poljop., malim i srednjim poduzetnicima</t>
  </si>
  <si>
    <t>Pomoći dane u inozem. i unutar općeg proračuna</t>
  </si>
  <si>
    <t>Pomoći prorač.korisn.drugih proračuna</t>
  </si>
  <si>
    <t>Kapitalne pomoći (Komunalac)</t>
  </si>
  <si>
    <t>Prijevozna sredstva</t>
  </si>
  <si>
    <t>Rahodi za usluge</t>
  </si>
  <si>
    <t>Naknade građ.ikuć.na tem.osig.i drugih naknada</t>
  </si>
  <si>
    <t>Ostale naknade građanima  kućanstvima iz proračuna (školska kuhinja)</t>
  </si>
  <si>
    <t>Rashodi za nab.neproizv.dugotrajne imovine</t>
  </si>
  <si>
    <t>Nematerijalna imovina</t>
  </si>
  <si>
    <t>Ostale naknade građanima  kućanstvima iz proračuna</t>
  </si>
  <si>
    <t>UKUPNO:</t>
  </si>
  <si>
    <t>Proračun Općine Berek za 2017.  godinu objaviti će se u Službenom glasniku Općine Berek , a stpa na snagu od 01. 01. 2017. godine.</t>
  </si>
  <si>
    <t>Program političkih stranaka</t>
  </si>
  <si>
    <t>Tekuće donacije u novcu</t>
  </si>
  <si>
    <t>Tekuća rezerva</t>
  </si>
  <si>
    <t>Političke stranke</t>
  </si>
  <si>
    <t>Projekcija
2020.</t>
  </si>
  <si>
    <t>Projekcija
2021.</t>
  </si>
  <si>
    <t>Proračun 
2021.</t>
  </si>
  <si>
    <t>Ostvareno 2017.</t>
  </si>
  <si>
    <t>Proračun 
2020.</t>
  </si>
  <si>
    <t>Naknada troškova zaposlenima</t>
  </si>
  <si>
    <t>Rash.za dodatna ulaganja</t>
  </si>
  <si>
    <t>Dodatna ulaganja na građ.objektima</t>
  </si>
  <si>
    <t>Plan 
2019.</t>
  </si>
  <si>
    <t>Novi plan
2019.</t>
  </si>
  <si>
    <t>Plan 2019.</t>
  </si>
  <si>
    <t>Rashodi za nabavu nefinanc.imovine</t>
  </si>
  <si>
    <t>Materijalna imovina-prirodna bogastva</t>
  </si>
  <si>
    <t>Pomoćiunutar opće države</t>
  </si>
  <si>
    <t>Program javnih potreba u zdravstvu</t>
  </si>
  <si>
    <t>2. IZMJENE I DOPUNE PRORAČUNA OPĆINE BEREK ZA 2019. GODINU</t>
  </si>
  <si>
    <t>Programska djelatnost zdravstvo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</si>
</sst>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  <numFmt numFmtId="182" formatCode="_-* #,##0.0000_-;\-* #,##0.0000_-;_-* &quot;-&quot;??_-;_-@_-"/>
  </numFmts>
  <fonts count="7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63"/>
      <name val="Arial"/>
      <family val="2"/>
    </font>
    <font>
      <b/>
      <sz val="12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8" fillId="27" borderId="2" applyNumberFormat="0" applyAlignment="0" applyProtection="0"/>
    <xf numFmtId="0" fontId="49" fillId="27" borderId="3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32" borderId="0" xfId="0" applyFont="1" applyFill="1" applyAlignment="1">
      <alignment wrapText="1"/>
    </xf>
    <xf numFmtId="0" fontId="0" fillId="32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 horizontal="center"/>
    </xf>
    <xf numFmtId="3" fontId="5" fillId="35" borderId="0" xfId="0" applyNumberFormat="1" applyFont="1" applyFill="1" applyAlignment="1">
      <alignment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 quotePrefix="1">
      <alignment horizontal="center"/>
    </xf>
    <xf numFmtId="3" fontId="5" fillId="0" borderId="0" xfId="0" applyNumberFormat="1" applyFont="1" applyFill="1" applyAlignment="1">
      <alignment/>
    </xf>
    <xf numFmtId="3" fontId="5" fillId="36" borderId="0" xfId="0" applyNumberFormat="1" applyFont="1" applyFill="1" applyAlignment="1">
      <alignment/>
    </xf>
    <xf numFmtId="3" fontId="5" fillId="32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" fontId="5" fillId="37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3" fontId="4" fillId="38" borderId="0" xfId="0" applyNumberFormat="1" applyFont="1" applyFill="1" applyAlignment="1">
      <alignment wrapText="1"/>
    </xf>
    <xf numFmtId="3" fontId="4" fillId="33" borderId="0" xfId="0" applyNumberFormat="1" applyFont="1" applyFill="1" applyAlignment="1">
      <alignment wrapText="1"/>
    </xf>
    <xf numFmtId="3" fontId="5" fillId="36" borderId="0" xfId="0" applyNumberFormat="1" applyFont="1" applyFill="1" applyAlignment="1">
      <alignment wrapText="1"/>
    </xf>
    <xf numFmtId="3" fontId="5" fillId="32" borderId="0" xfId="0" applyNumberFormat="1" applyFont="1" applyFill="1" applyAlignment="1">
      <alignment wrapText="1"/>
    </xf>
    <xf numFmtId="3" fontId="6" fillId="0" borderId="0" xfId="0" applyNumberFormat="1" applyFont="1" applyAlignment="1">
      <alignment wrapText="1"/>
    </xf>
    <xf numFmtId="3" fontId="5" fillId="37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49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5" fillId="32" borderId="0" xfId="0" applyNumberFormat="1" applyFont="1" applyFill="1" applyAlignment="1">
      <alignment wrapText="1"/>
    </xf>
    <xf numFmtId="0" fontId="9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3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13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49" fontId="4" fillId="0" borderId="0" xfId="0" applyNumberFormat="1" applyFont="1" applyAlignment="1">
      <alignment/>
    </xf>
    <xf numFmtId="3" fontId="4" fillId="39" borderId="0" xfId="0" applyNumberFormat="1" applyFont="1" applyFill="1" applyAlignment="1">
      <alignment wrapText="1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6" fillId="34" borderId="0" xfId="0" applyFont="1" applyFill="1" applyAlignment="1">
      <alignment/>
    </xf>
    <xf numFmtId="3" fontId="4" fillId="34" borderId="0" xfId="0" applyNumberFormat="1" applyFont="1" applyFill="1" applyAlignment="1" quotePrefix="1">
      <alignment horizontal="center"/>
    </xf>
    <xf numFmtId="3" fontId="4" fillId="34" borderId="0" xfId="0" applyNumberFormat="1" applyFont="1" applyFill="1" applyAlignment="1" quotePrefix="1">
      <alignment/>
    </xf>
    <xf numFmtId="3" fontId="4" fillId="34" borderId="0" xfId="0" applyNumberFormat="1" applyFont="1" applyFill="1" applyAlignment="1">
      <alignment horizontal="center"/>
    </xf>
    <xf numFmtId="3" fontId="4" fillId="34" borderId="0" xfId="0" applyNumberFormat="1" applyFont="1" applyFill="1" applyAlignment="1">
      <alignment/>
    </xf>
    <xf numFmtId="3" fontId="5" fillId="35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8" fillId="35" borderId="0" xfId="0" applyNumberFormat="1" applyFont="1" applyFill="1" applyAlignment="1">
      <alignment wrapText="1"/>
    </xf>
    <xf numFmtId="3" fontId="17" fillId="35" borderId="0" xfId="0" applyNumberFormat="1" applyFont="1" applyFill="1" applyAlignment="1">
      <alignment wrapText="1"/>
    </xf>
    <xf numFmtId="3" fontId="4" fillId="35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4" fontId="4" fillId="33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3" fontId="8" fillId="35" borderId="0" xfId="0" applyNumberFormat="1" applyFont="1" applyFill="1" applyAlignment="1">
      <alignment/>
    </xf>
    <xf numFmtId="3" fontId="5" fillId="36" borderId="0" xfId="0" applyNumberFormat="1" applyFont="1" applyFill="1" applyAlignment="1">
      <alignment/>
    </xf>
    <xf numFmtId="0" fontId="6" fillId="38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32" borderId="0" xfId="0" applyNumberFormat="1" applyFont="1" applyFill="1" applyAlignment="1">
      <alignment vertical="top" wrapText="1"/>
    </xf>
    <xf numFmtId="3" fontId="5" fillId="37" borderId="0" xfId="0" applyNumberFormat="1" applyFont="1" applyFill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5" fillId="36" borderId="0" xfId="0" applyNumberFormat="1" applyFont="1" applyFill="1" applyAlignment="1">
      <alignment vertical="top" wrapText="1"/>
    </xf>
    <xf numFmtId="3" fontId="4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center"/>
    </xf>
    <xf numFmtId="43" fontId="4" fillId="34" borderId="0" xfId="59" applyFont="1" applyFill="1" applyBorder="1" applyAlignment="1">
      <alignment horizontal="center"/>
    </xf>
    <xf numFmtId="3" fontId="5" fillId="35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6" fillId="39" borderId="0" xfId="0" applyNumberFormat="1" applyFont="1" applyFill="1" applyBorder="1" applyAlignment="1">
      <alignment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3" fontId="4" fillId="33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vertical="center" wrapText="1"/>
    </xf>
    <xf numFmtId="0" fontId="9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3" fontId="2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4" fillId="34" borderId="11" xfId="0" applyFont="1" applyFill="1" applyBorder="1" applyAlignment="1">
      <alignment/>
    </xf>
    <xf numFmtId="3" fontId="19" fillId="34" borderId="11" xfId="0" applyNumberFormat="1" applyFont="1" applyFill="1" applyBorder="1" applyAlignment="1" quotePrefix="1">
      <alignment/>
    </xf>
    <xf numFmtId="3" fontId="4" fillId="34" borderId="11" xfId="0" applyNumberFormat="1" applyFont="1" applyFill="1" applyBorder="1" applyAlignment="1" quotePrefix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19" fillId="34" borderId="11" xfId="0" applyNumberFormat="1" applyFont="1" applyFill="1" applyBorder="1" applyAlignment="1">
      <alignment/>
    </xf>
    <xf numFmtId="175" fontId="4" fillId="34" borderId="11" xfId="59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/>
    </xf>
    <xf numFmtId="0" fontId="5" fillId="36" borderId="11" xfId="0" applyFont="1" applyFill="1" applyBorder="1" applyAlignment="1">
      <alignment horizontal="right"/>
    </xf>
    <xf numFmtId="0" fontId="5" fillId="36" borderId="11" xfId="0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3" fontId="4" fillId="39" borderId="11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3" fontId="4" fillId="38" borderId="11" xfId="0" applyNumberFormat="1" applyFont="1" applyFill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3" fontId="4" fillId="33" borderId="11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wrapText="1"/>
    </xf>
    <xf numFmtId="0" fontId="5" fillId="36" borderId="11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wrapText="1"/>
    </xf>
    <xf numFmtId="3" fontId="5" fillId="36" borderId="11" xfId="0" applyNumberFormat="1" applyFont="1" applyFill="1" applyBorder="1" applyAlignment="1">
      <alignment vertical="center"/>
    </xf>
    <xf numFmtId="3" fontId="5" fillId="36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vertical="center"/>
    </xf>
    <xf numFmtId="0" fontId="5" fillId="36" borderId="11" xfId="0" applyFont="1" applyFill="1" applyBorder="1" applyAlignment="1">
      <alignment horizontal="left"/>
    </xf>
    <xf numFmtId="3" fontId="5" fillId="36" borderId="11" xfId="0" applyNumberFormat="1" applyFont="1" applyFill="1" applyBorder="1" applyAlignment="1">
      <alignment wrapText="1"/>
    </xf>
    <xf numFmtId="3" fontId="4" fillId="34" borderId="11" xfId="0" applyNumberFormat="1" applyFont="1" applyFill="1" applyBorder="1" applyAlignment="1">
      <alignment wrapText="1"/>
    </xf>
    <xf numFmtId="3" fontId="8" fillId="35" borderId="11" xfId="0" applyNumberFormat="1" applyFont="1" applyFill="1" applyBorder="1" applyAlignment="1">
      <alignment/>
    </xf>
    <xf numFmtId="0" fontId="5" fillId="36" borderId="11" xfId="0" applyFont="1" applyFill="1" applyBorder="1" applyAlignment="1">
      <alignment horizontal="left"/>
    </xf>
    <xf numFmtId="0" fontId="5" fillId="36" borderId="11" xfId="0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 horizontal="right"/>
    </xf>
    <xf numFmtId="0" fontId="5" fillId="36" borderId="11" xfId="0" applyFont="1" applyFill="1" applyBorder="1" applyAlignment="1">
      <alignment horizontal="left" wrapText="1"/>
    </xf>
    <xf numFmtId="3" fontId="5" fillId="36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/>
    </xf>
    <xf numFmtId="4" fontId="5" fillId="36" borderId="11" xfId="0" applyNumberFormat="1" applyFont="1" applyFill="1" applyBorder="1" applyAlignment="1">
      <alignment/>
    </xf>
    <xf numFmtId="3" fontId="4" fillId="34" borderId="0" xfId="0" applyNumberFormat="1" applyFont="1" applyFill="1" applyBorder="1" applyAlignment="1" quotePrefix="1">
      <alignment horizontal="center"/>
    </xf>
    <xf numFmtId="3" fontId="4" fillId="39" borderId="11" xfId="0" applyNumberFormat="1" applyFont="1" applyFill="1" applyBorder="1" applyAlignment="1" quotePrefix="1">
      <alignment horizontal="center"/>
    </xf>
    <xf numFmtId="3" fontId="4" fillId="39" borderId="11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 quotePrefix="1">
      <alignment horizontal="right"/>
    </xf>
    <xf numFmtId="3" fontId="4" fillId="34" borderId="11" xfId="0" applyNumberFormat="1" applyFont="1" applyFill="1" applyBorder="1" applyAlignment="1">
      <alignment horizontal="right"/>
    </xf>
    <xf numFmtId="49" fontId="4" fillId="34" borderId="11" xfId="0" applyNumberFormat="1" applyFont="1" applyFill="1" applyBorder="1" applyAlignment="1">
      <alignment horizontal="left" wrapText="1"/>
    </xf>
    <xf numFmtId="0" fontId="4" fillId="34" borderId="11" xfId="0" applyFont="1" applyFill="1" applyBorder="1" applyAlignment="1" quotePrefix="1">
      <alignment horizontal="center"/>
    </xf>
    <xf numFmtId="16" fontId="4" fillId="34" borderId="11" xfId="0" applyNumberFormat="1" applyFont="1" applyFill="1" applyBorder="1" applyAlignment="1" quotePrefix="1">
      <alignment horizontal="center"/>
    </xf>
    <xf numFmtId="49" fontId="4" fillId="34" borderId="11" xfId="0" applyNumberFormat="1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vertical="top"/>
    </xf>
    <xf numFmtId="49" fontId="5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49" fontId="7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49" fontId="5" fillId="36" borderId="11" xfId="0" applyNumberFormat="1" applyFont="1" applyFill="1" applyBorder="1" applyAlignment="1">
      <alignment/>
    </xf>
    <xf numFmtId="0" fontId="7" fillId="36" borderId="11" xfId="0" applyFont="1" applyFill="1" applyBorder="1" applyAlignment="1">
      <alignment horizontal="center"/>
    </xf>
    <xf numFmtId="49" fontId="7" fillId="36" borderId="11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3" fontId="16" fillId="36" borderId="11" xfId="0" applyNumberFormat="1" applyFont="1" applyFill="1" applyBorder="1" applyAlignment="1">
      <alignment/>
    </xf>
    <xf numFmtId="49" fontId="5" fillId="37" borderId="11" xfId="0" applyNumberFormat="1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/>
    </xf>
    <xf numFmtId="3" fontId="5" fillId="37" borderId="11" xfId="0" applyNumberFormat="1" applyFont="1" applyFill="1" applyBorder="1" applyAlignment="1">
      <alignment/>
    </xf>
    <xf numFmtId="49" fontId="5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3" fontId="5" fillId="32" borderId="11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3" fontId="4" fillId="0" borderId="11" xfId="0" applyNumberFormat="1" applyFont="1" applyFill="1" applyBorder="1" applyAlignment="1">
      <alignment wrapText="1"/>
    </xf>
    <xf numFmtId="49" fontId="5" fillId="32" borderId="11" xfId="0" applyNumberFormat="1" applyFont="1" applyFill="1" applyBorder="1" applyAlignment="1">
      <alignment wrapText="1"/>
    </xf>
    <xf numFmtId="0" fontId="7" fillId="32" borderId="11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wrapText="1"/>
    </xf>
    <xf numFmtId="3" fontId="5" fillId="32" borderId="11" xfId="0" applyNumberFormat="1" applyFont="1" applyFill="1" applyBorder="1" applyAlignment="1">
      <alignment wrapText="1"/>
    </xf>
    <xf numFmtId="3" fontId="5" fillId="32" borderId="11" xfId="0" applyNumberFormat="1" applyFont="1" applyFill="1" applyBorder="1" applyAlignment="1">
      <alignment/>
    </xf>
    <xf numFmtId="0" fontId="7" fillId="37" borderId="11" xfId="0" applyFont="1" applyFill="1" applyBorder="1" applyAlignment="1">
      <alignment horizontal="left"/>
    </xf>
    <xf numFmtId="49" fontId="6" fillId="37" borderId="11" xfId="0" applyNumberFormat="1" applyFont="1" applyFill="1" applyBorder="1" applyAlignment="1">
      <alignment/>
    </xf>
    <xf numFmtId="0" fontId="5" fillId="37" borderId="11" xfId="0" applyFont="1" applyFill="1" applyBorder="1" applyAlignment="1">
      <alignment/>
    </xf>
    <xf numFmtId="3" fontId="5" fillId="37" borderId="11" xfId="0" applyNumberFormat="1" applyFont="1" applyFill="1" applyBorder="1" applyAlignment="1">
      <alignment wrapText="1"/>
    </xf>
    <xf numFmtId="0" fontId="7" fillId="32" borderId="11" xfId="0" applyFont="1" applyFill="1" applyBorder="1" applyAlignment="1">
      <alignment horizontal="left"/>
    </xf>
    <xf numFmtId="49" fontId="6" fillId="32" borderId="11" xfId="0" applyNumberFormat="1" applyFont="1" applyFill="1" applyBorder="1" applyAlignment="1">
      <alignment/>
    </xf>
    <xf numFmtId="3" fontId="5" fillId="32" borderId="11" xfId="0" applyNumberFormat="1" applyFont="1" applyFill="1" applyBorder="1" applyAlignment="1">
      <alignment wrapText="1"/>
    </xf>
    <xf numFmtId="0" fontId="7" fillId="36" borderId="11" xfId="0" applyFont="1" applyFill="1" applyBorder="1" applyAlignment="1">
      <alignment horizontal="left"/>
    </xf>
    <xf numFmtId="0" fontId="5" fillId="37" borderId="11" xfId="0" applyFont="1" applyFill="1" applyBorder="1" applyAlignment="1">
      <alignment vertical="top" wrapText="1"/>
    </xf>
    <xf numFmtId="0" fontId="5" fillId="32" borderId="11" xfId="0" applyFont="1" applyFill="1" applyBorder="1" applyAlignment="1">
      <alignment/>
    </xf>
    <xf numFmtId="3" fontId="6" fillId="0" borderId="11" xfId="0" applyNumberFormat="1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7" fillId="32" borderId="11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7" fillId="32" borderId="11" xfId="0" applyNumberFormat="1" applyFont="1" applyFill="1" applyBorder="1" applyAlignment="1">
      <alignment/>
    </xf>
    <xf numFmtId="0" fontId="5" fillId="32" borderId="11" xfId="0" applyFont="1" applyFill="1" applyBorder="1" applyAlignment="1">
      <alignment/>
    </xf>
    <xf numFmtId="49" fontId="4" fillId="32" borderId="11" xfId="0" applyNumberFormat="1" applyFont="1" applyFill="1" applyBorder="1" applyAlignment="1">
      <alignment wrapText="1"/>
    </xf>
    <xf numFmtId="49" fontId="5" fillId="36" borderId="11" xfId="0" applyNumberFormat="1" applyFont="1" applyFill="1" applyBorder="1" applyAlignment="1">
      <alignment wrapText="1"/>
    </xf>
    <xf numFmtId="0" fontId="7" fillId="36" borderId="11" xfId="0" applyFont="1" applyFill="1" applyBorder="1" applyAlignment="1">
      <alignment horizontal="left" wrapText="1"/>
    </xf>
    <xf numFmtId="49" fontId="7" fillId="36" borderId="11" xfId="0" applyNumberFormat="1" applyFont="1" applyFill="1" applyBorder="1" applyAlignment="1">
      <alignment wrapText="1"/>
    </xf>
    <xf numFmtId="0" fontId="5" fillId="37" borderId="11" xfId="0" applyFont="1" applyFill="1" applyBorder="1" applyAlignment="1">
      <alignment/>
    </xf>
    <xf numFmtId="49" fontId="8" fillId="33" borderId="11" xfId="0" applyNumberFormat="1" applyFont="1" applyFill="1" applyBorder="1" applyAlignment="1">
      <alignment wrapText="1"/>
    </xf>
    <xf numFmtId="0" fontId="9" fillId="33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wrapText="1"/>
    </xf>
    <xf numFmtId="3" fontId="8" fillId="38" borderId="11" xfId="0" applyNumberFormat="1" applyFont="1" applyFill="1" applyBorder="1" applyAlignment="1">
      <alignment wrapText="1"/>
    </xf>
    <xf numFmtId="3" fontId="9" fillId="33" borderId="11" xfId="0" applyNumberFormat="1" applyFont="1" applyFill="1" applyBorder="1" applyAlignment="1">
      <alignment wrapText="1"/>
    </xf>
    <xf numFmtId="3" fontId="8" fillId="33" borderId="11" xfId="0" applyNumberFormat="1" applyFont="1" applyFill="1" applyBorder="1" applyAlignment="1">
      <alignment wrapText="1"/>
    </xf>
    <xf numFmtId="49" fontId="5" fillId="32" borderId="11" xfId="0" applyNumberFormat="1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left" vertical="top" wrapText="1"/>
    </xf>
    <xf numFmtId="3" fontId="5" fillId="32" borderId="11" xfId="0" applyNumberFormat="1" applyFont="1" applyFill="1" applyBorder="1" applyAlignment="1">
      <alignment vertical="top" wrapText="1"/>
    </xf>
    <xf numFmtId="3" fontId="5" fillId="32" borderId="11" xfId="0" applyNumberFormat="1" applyFont="1" applyFill="1" applyBorder="1" applyAlignment="1">
      <alignment vertical="top"/>
    </xf>
    <xf numFmtId="49" fontId="6" fillId="0" borderId="11" xfId="0" applyNumberFormat="1" applyFont="1" applyBorder="1" applyAlignment="1">
      <alignment wrapText="1"/>
    </xf>
    <xf numFmtId="49" fontId="7" fillId="32" borderId="11" xfId="0" applyNumberFormat="1" applyFont="1" applyFill="1" applyBorder="1" applyAlignment="1">
      <alignment wrapText="1"/>
    </xf>
    <xf numFmtId="49" fontId="5" fillId="37" borderId="11" xfId="0" applyNumberFormat="1" applyFont="1" applyFill="1" applyBorder="1" applyAlignment="1">
      <alignment vertical="top"/>
    </xf>
    <xf numFmtId="0" fontId="5" fillId="37" borderId="11" xfId="0" applyFont="1" applyFill="1" applyBorder="1" applyAlignment="1">
      <alignment vertical="top"/>
    </xf>
    <xf numFmtId="0" fontId="5" fillId="37" borderId="11" xfId="0" applyFont="1" applyFill="1" applyBorder="1" applyAlignment="1">
      <alignment wrapText="1"/>
    </xf>
    <xf numFmtId="3" fontId="5" fillId="37" borderId="11" xfId="0" applyNumberFormat="1" applyFont="1" applyFill="1" applyBorder="1" applyAlignment="1">
      <alignment vertical="top"/>
    </xf>
    <xf numFmtId="3" fontId="5" fillId="37" borderId="11" xfId="0" applyNumberFormat="1" applyFont="1" applyFill="1" applyBorder="1" applyAlignment="1">
      <alignment vertical="top" wrapText="1"/>
    </xf>
    <xf numFmtId="49" fontId="5" fillId="32" borderId="11" xfId="0" applyNumberFormat="1" applyFont="1" applyFill="1" applyBorder="1" applyAlignment="1">
      <alignment vertical="top"/>
    </xf>
    <xf numFmtId="0" fontId="7" fillId="32" borderId="11" xfId="0" applyFont="1" applyFill="1" applyBorder="1" applyAlignment="1">
      <alignment horizontal="left" vertical="top"/>
    </xf>
    <xf numFmtId="49" fontId="7" fillId="32" borderId="11" xfId="0" applyNumberFormat="1" applyFont="1" applyFill="1" applyBorder="1" applyAlignment="1">
      <alignment vertical="top"/>
    </xf>
    <xf numFmtId="0" fontId="5" fillId="32" borderId="11" xfId="0" applyFont="1" applyFill="1" applyBorder="1" applyAlignment="1">
      <alignment vertical="top"/>
    </xf>
    <xf numFmtId="49" fontId="6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vertical="top"/>
    </xf>
    <xf numFmtId="3" fontId="4" fillId="0" borderId="11" xfId="0" applyNumberFormat="1" applyFont="1" applyBorder="1" applyAlignment="1">
      <alignment vertical="top" wrapText="1"/>
    </xf>
    <xf numFmtId="0" fontId="7" fillId="32" borderId="11" xfId="0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left" vertical="top"/>
    </xf>
    <xf numFmtId="49" fontId="7" fillId="37" borderId="11" xfId="0" applyNumberFormat="1" applyFont="1" applyFill="1" applyBorder="1" applyAlignment="1">
      <alignment vertical="top"/>
    </xf>
    <xf numFmtId="49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vertical="top"/>
    </xf>
    <xf numFmtId="3" fontId="4" fillId="33" borderId="11" xfId="0" applyNumberFormat="1" applyFont="1" applyFill="1" applyBorder="1" applyAlignment="1">
      <alignment vertical="top"/>
    </xf>
    <xf numFmtId="49" fontId="5" fillId="32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/>
    </xf>
    <xf numFmtId="3" fontId="9" fillId="38" borderId="11" xfId="0" applyNumberFormat="1" applyFont="1" applyFill="1" applyBorder="1" applyAlignment="1">
      <alignment wrapText="1"/>
    </xf>
    <xf numFmtId="49" fontId="6" fillId="36" borderId="11" xfId="0" applyNumberFormat="1" applyFont="1" applyFill="1" applyBorder="1" applyAlignment="1">
      <alignment/>
    </xf>
    <xf numFmtId="0" fontId="5" fillId="36" borderId="11" xfId="0" applyFont="1" applyFill="1" applyBorder="1" applyAlignment="1">
      <alignment vertical="top"/>
    </xf>
    <xf numFmtId="0" fontId="5" fillId="36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3" fontId="4" fillId="33" borderId="11" xfId="0" applyNumberFormat="1" applyFont="1" applyFill="1" applyBorder="1" applyAlignment="1">
      <alignment vertical="top" wrapText="1"/>
    </xf>
    <xf numFmtId="49" fontId="5" fillId="36" borderId="11" xfId="0" applyNumberFormat="1" applyFont="1" applyFill="1" applyBorder="1" applyAlignment="1">
      <alignment vertical="top"/>
    </xf>
    <xf numFmtId="0" fontId="7" fillId="36" borderId="11" xfId="0" applyFont="1" applyFill="1" applyBorder="1" applyAlignment="1">
      <alignment horizontal="left" vertical="top"/>
    </xf>
    <xf numFmtId="49" fontId="7" fillId="36" borderId="11" xfId="0" applyNumberFormat="1" applyFont="1" applyFill="1" applyBorder="1" applyAlignment="1">
      <alignment vertical="top"/>
    </xf>
    <xf numFmtId="3" fontId="5" fillId="36" borderId="11" xfId="0" applyNumberFormat="1" applyFont="1" applyFill="1" applyBorder="1" applyAlignment="1">
      <alignment vertical="top"/>
    </xf>
    <xf numFmtId="3" fontId="5" fillId="36" borderId="11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 horizontal="left"/>
    </xf>
    <xf numFmtId="49" fontId="5" fillId="37" borderId="11" xfId="0" applyNumberFormat="1" applyFont="1" applyFill="1" applyBorder="1" applyAlignment="1">
      <alignment wrapText="1"/>
    </xf>
    <xf numFmtId="0" fontId="7" fillId="37" borderId="11" xfId="0" applyFont="1" applyFill="1" applyBorder="1" applyAlignment="1">
      <alignment horizontal="left" wrapText="1"/>
    </xf>
    <xf numFmtId="49" fontId="7" fillId="37" borderId="11" xfId="0" applyNumberFormat="1" applyFont="1" applyFill="1" applyBorder="1" applyAlignment="1">
      <alignment wrapText="1"/>
    </xf>
    <xf numFmtId="175" fontId="5" fillId="32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49" fontId="15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3" fontId="4" fillId="33" borderId="11" xfId="59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/>
    </xf>
    <xf numFmtId="3" fontId="4" fillId="0" borderId="11" xfId="59" applyNumberFormat="1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3" fillId="40" borderId="12" xfId="0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4" fillId="40" borderId="11" xfId="0" applyNumberFormat="1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4" fillId="40" borderId="11" xfId="0" applyFont="1" applyFill="1" applyBorder="1" applyAlignment="1">
      <alignment wrapText="1"/>
    </xf>
    <xf numFmtId="0" fontId="21" fillId="40" borderId="11" xfId="0" applyFont="1" applyFill="1" applyBorder="1" applyAlignment="1">
      <alignment/>
    </xf>
    <xf numFmtId="3" fontId="4" fillId="40" borderId="12" xfId="0" applyNumberFormat="1" applyFont="1" applyFill="1" applyBorder="1" applyAlignment="1">
      <alignment/>
    </xf>
    <xf numFmtId="16" fontId="4" fillId="40" borderId="12" xfId="50" applyNumberFormat="1" applyFont="1" applyFill="1" applyBorder="1" applyAlignment="1">
      <alignment/>
    </xf>
    <xf numFmtId="0" fontId="4" fillId="40" borderId="12" xfId="0" applyFont="1" applyFill="1" applyBorder="1" applyAlignment="1">
      <alignment/>
    </xf>
    <xf numFmtId="0" fontId="21" fillId="40" borderId="12" xfId="0" applyFont="1" applyFill="1" applyBorder="1" applyAlignment="1">
      <alignment/>
    </xf>
    <xf numFmtId="9" fontId="4" fillId="40" borderId="12" xfId="5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3" fontId="4" fillId="33" borderId="11" xfId="0" applyNumberFormat="1" applyFont="1" applyFill="1" applyBorder="1" applyAlignment="1">
      <alignment horizontal="right"/>
    </xf>
    <xf numFmtId="0" fontId="8" fillId="33" borderId="0" xfId="0" applyFont="1" applyFill="1" applyAlignment="1">
      <alignment wrapText="1"/>
    </xf>
    <xf numFmtId="49" fontId="5" fillId="32" borderId="11" xfId="0" applyNumberFormat="1" applyFont="1" applyFill="1" applyBorder="1" applyAlignment="1">
      <alignment/>
    </xf>
    <xf numFmtId="49" fontId="5" fillId="32" borderId="11" xfId="0" applyNumberFormat="1" applyFont="1" applyFill="1" applyBorder="1" applyAlignment="1">
      <alignment wrapText="1"/>
    </xf>
    <xf numFmtId="49" fontId="62" fillId="32" borderId="11" xfId="0" applyNumberFormat="1" applyFont="1" applyFill="1" applyBorder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3" fontId="64" fillId="0" borderId="0" xfId="0" applyNumberFormat="1" applyFont="1" applyAlignment="1">
      <alignment/>
    </xf>
    <xf numFmtId="3" fontId="64" fillId="33" borderId="0" xfId="0" applyNumberFormat="1" applyFont="1" applyFill="1" applyBorder="1" applyAlignment="1">
      <alignment/>
    </xf>
    <xf numFmtId="3" fontId="64" fillId="0" borderId="0" xfId="0" applyNumberFormat="1" applyFont="1" applyAlignment="1">
      <alignment horizontal="right"/>
    </xf>
    <xf numFmtId="0" fontId="65" fillId="0" borderId="0" xfId="0" applyFont="1" applyAlignment="1">
      <alignment/>
    </xf>
    <xf numFmtId="0" fontId="66" fillId="34" borderId="11" xfId="0" applyFont="1" applyFill="1" applyBorder="1" applyAlignment="1">
      <alignment horizontal="center"/>
    </xf>
    <xf numFmtId="3" fontId="66" fillId="34" borderId="0" xfId="0" applyNumberFormat="1" applyFont="1" applyFill="1" applyAlignment="1">
      <alignment horizontal="center"/>
    </xf>
    <xf numFmtId="3" fontId="66" fillId="34" borderId="11" xfId="0" applyNumberFormat="1" applyFont="1" applyFill="1" applyBorder="1" applyAlignment="1">
      <alignment horizontal="center"/>
    </xf>
    <xf numFmtId="9" fontId="66" fillId="34" borderId="11" xfId="5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3" fontId="4" fillId="19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vertical="center" wrapText="1"/>
    </xf>
    <xf numFmtId="3" fontId="4" fillId="19" borderId="11" xfId="0" applyNumberFormat="1" applyFont="1" applyFill="1" applyBorder="1" applyAlignment="1">
      <alignment/>
    </xf>
    <xf numFmtId="3" fontId="4" fillId="19" borderId="11" xfId="0" applyNumberFormat="1" applyFont="1" applyFill="1" applyBorder="1" applyAlignment="1">
      <alignment horizontal="right"/>
    </xf>
    <xf numFmtId="4" fontId="4" fillId="19" borderId="11" xfId="0" applyNumberFormat="1" applyFont="1" applyFill="1" applyBorder="1" applyAlignment="1">
      <alignment wrapText="1"/>
    </xf>
    <xf numFmtId="3" fontId="4" fillId="19" borderId="11" xfId="0" applyNumberFormat="1" applyFont="1" applyFill="1" applyBorder="1" applyAlignment="1">
      <alignment horizontal="right" wrapText="1"/>
    </xf>
    <xf numFmtId="3" fontId="4" fillId="19" borderId="11" xfId="0" applyNumberFormat="1" applyFont="1" applyFill="1" applyBorder="1" applyAlignment="1">
      <alignment horizontal="center" wrapText="1"/>
    </xf>
    <xf numFmtId="3" fontId="4" fillId="19" borderId="11" xfId="0" applyNumberFormat="1" applyFont="1" applyFill="1" applyBorder="1" applyAlignment="1">
      <alignment vertical="center" wrapText="1"/>
    </xf>
    <xf numFmtId="3" fontId="4" fillId="19" borderId="11" xfId="0" applyNumberFormat="1" applyFont="1" applyFill="1" applyBorder="1" applyAlignment="1">
      <alignment horizontal="right" vertical="center" wrapText="1"/>
    </xf>
    <xf numFmtId="3" fontId="8" fillId="19" borderId="11" xfId="0" applyNumberFormat="1" applyFont="1" applyFill="1" applyBorder="1" applyAlignment="1">
      <alignment/>
    </xf>
    <xf numFmtId="3" fontId="4" fillId="19" borderId="0" xfId="0" applyNumberFormat="1" applyFont="1" applyFill="1" applyAlignment="1">
      <alignment wrapText="1"/>
    </xf>
    <xf numFmtId="3" fontId="4" fillId="19" borderId="0" xfId="0" applyNumberFormat="1" applyFont="1" applyFill="1" applyAlignment="1">
      <alignment vertical="center" wrapText="1"/>
    </xf>
    <xf numFmtId="4" fontId="4" fillId="19" borderId="0" xfId="0" applyNumberFormat="1" applyFont="1" applyFill="1" applyAlignment="1">
      <alignment wrapText="1"/>
    </xf>
    <xf numFmtId="4" fontId="4" fillId="19" borderId="0" xfId="0" applyNumberFormat="1" applyFont="1" applyFill="1" applyAlignment="1">
      <alignment vertical="center" wrapText="1"/>
    </xf>
    <xf numFmtId="3" fontId="9" fillId="0" borderId="11" xfId="0" applyNumberFormat="1" applyFont="1" applyFill="1" applyBorder="1" applyAlignment="1">
      <alignment/>
    </xf>
    <xf numFmtId="3" fontId="6" fillId="19" borderId="11" xfId="0" applyNumberFormat="1" applyFont="1" applyFill="1" applyBorder="1" applyAlignment="1">
      <alignment wrapText="1"/>
    </xf>
    <xf numFmtId="3" fontId="8" fillId="19" borderId="11" xfId="0" applyNumberFormat="1" applyFont="1" applyFill="1" applyBorder="1" applyAlignment="1">
      <alignment wrapText="1"/>
    </xf>
    <xf numFmtId="3" fontId="9" fillId="19" borderId="11" xfId="0" applyNumberFormat="1" applyFont="1" applyFill="1" applyBorder="1" applyAlignment="1">
      <alignment wrapText="1"/>
    </xf>
    <xf numFmtId="3" fontId="4" fillId="19" borderId="11" xfId="0" applyNumberFormat="1" applyFont="1" applyFill="1" applyBorder="1" applyAlignment="1">
      <alignment vertical="top" wrapText="1"/>
    </xf>
    <xf numFmtId="3" fontId="4" fillId="19" borderId="11" xfId="59" applyNumberFormat="1" applyFont="1" applyFill="1" applyBorder="1" applyAlignment="1">
      <alignment/>
    </xf>
    <xf numFmtId="175" fontId="4" fillId="19" borderId="11" xfId="59" applyNumberFormat="1" applyFont="1" applyFill="1" applyBorder="1" applyAlignment="1">
      <alignment horizontal="right"/>
    </xf>
    <xf numFmtId="175" fontId="4" fillId="19" borderId="11" xfId="59" applyNumberFormat="1" applyFont="1" applyFill="1" applyBorder="1" applyAlignment="1">
      <alignment/>
    </xf>
    <xf numFmtId="175" fontId="6" fillId="19" borderId="11" xfId="59" applyNumberFormat="1" applyFont="1" applyFill="1" applyBorder="1" applyAlignment="1">
      <alignment/>
    </xf>
    <xf numFmtId="175" fontId="4" fillId="19" borderId="11" xfId="59" applyNumberFormat="1" applyFont="1" applyFill="1" applyBorder="1" applyAlignment="1">
      <alignment horizontal="center"/>
    </xf>
    <xf numFmtId="0" fontId="6" fillId="19" borderId="11" xfId="0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3" fontId="14" fillId="19" borderId="11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3" fontId="4" fillId="19" borderId="0" xfId="0" applyNumberFormat="1" applyFont="1" applyFill="1" applyBorder="1" applyAlignment="1">
      <alignment wrapText="1"/>
    </xf>
    <xf numFmtId="3" fontId="4" fillId="19" borderId="0" xfId="0" applyNumberFormat="1" applyFont="1" applyFill="1" applyAlignment="1">
      <alignment horizontal="right" wrapText="1"/>
    </xf>
    <xf numFmtId="3" fontId="4" fillId="19" borderId="0" xfId="0" applyNumberFormat="1" applyFont="1" applyFill="1" applyBorder="1" applyAlignment="1">
      <alignment vertical="center" wrapText="1"/>
    </xf>
    <xf numFmtId="3" fontId="4" fillId="19" borderId="0" xfId="0" applyNumberFormat="1" applyFont="1" applyFill="1" applyAlignment="1">
      <alignment horizontal="right" vertical="center" wrapText="1"/>
    </xf>
    <xf numFmtId="3" fontId="6" fillId="19" borderId="0" xfId="0" applyNumberFormat="1" applyFont="1" applyFill="1" applyBorder="1" applyAlignment="1">
      <alignment/>
    </xf>
    <xf numFmtId="3" fontId="6" fillId="19" borderId="0" xfId="0" applyNumberFormat="1" applyFont="1" applyFill="1" applyAlignment="1">
      <alignment/>
    </xf>
    <xf numFmtId="3" fontId="6" fillId="19" borderId="0" xfId="0" applyNumberFormat="1" applyFont="1" applyFill="1" applyAlignment="1">
      <alignment horizontal="right"/>
    </xf>
    <xf numFmtId="3" fontId="8" fillId="19" borderId="0" xfId="0" applyNumberFormat="1" applyFont="1" applyFill="1" applyBorder="1" applyAlignment="1">
      <alignment/>
    </xf>
    <xf numFmtId="4" fontId="8" fillId="19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41" borderId="0" xfId="0" applyFont="1" applyFill="1" applyAlignment="1">
      <alignment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7" fillId="0" borderId="0" xfId="0" applyFont="1" applyAlignment="1">
      <alignment/>
    </xf>
    <xf numFmtId="0" fontId="4" fillId="41" borderId="0" xfId="0" applyFont="1" applyFill="1" applyAlignment="1">
      <alignment horizontal="center" vertical="center" wrapText="1"/>
    </xf>
    <xf numFmtId="0" fontId="6" fillId="41" borderId="0" xfId="0" applyFont="1" applyFill="1" applyAlignment="1">
      <alignment horizontal="center" vertical="center" wrapText="1"/>
    </xf>
    <xf numFmtId="49" fontId="6" fillId="0" borderId="13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49" fontId="62" fillId="42" borderId="11" xfId="0" applyNumberFormat="1" applyFont="1" applyFill="1" applyBorder="1" applyAlignment="1">
      <alignment/>
    </xf>
    <xf numFmtId="49" fontId="62" fillId="42" borderId="11" xfId="0" applyNumberFormat="1" applyFont="1" applyFill="1" applyBorder="1" applyAlignment="1">
      <alignment horizontal="right"/>
    </xf>
    <xf numFmtId="0" fontId="62" fillId="42" borderId="11" xfId="0" applyFont="1" applyFill="1" applyBorder="1" applyAlignment="1">
      <alignment horizontal="right"/>
    </xf>
    <xf numFmtId="0" fontId="68" fillId="42" borderId="11" xfId="0" applyFont="1" applyFill="1" applyBorder="1" applyAlignment="1">
      <alignment/>
    </xf>
    <xf numFmtId="0" fontId="62" fillId="42" borderId="11" xfId="0" applyFont="1" applyFill="1" applyBorder="1" applyAlignment="1">
      <alignment/>
    </xf>
    <xf numFmtId="3" fontId="62" fillId="42" borderId="11" xfId="0" applyNumberFormat="1" applyFont="1" applyFill="1" applyBorder="1" applyAlignment="1">
      <alignment/>
    </xf>
    <xf numFmtId="0" fontId="0" fillId="43" borderId="11" xfId="0" applyFill="1" applyBorder="1" applyAlignment="1">
      <alignment/>
    </xf>
    <xf numFmtId="49" fontId="69" fillId="44" borderId="11" xfId="0" applyNumberFormat="1" applyFont="1" applyFill="1" applyBorder="1" applyAlignment="1">
      <alignment/>
    </xf>
    <xf numFmtId="0" fontId="69" fillId="44" borderId="11" xfId="0" applyFont="1" applyFill="1" applyBorder="1" applyAlignment="1">
      <alignment horizontal="right"/>
    </xf>
    <xf numFmtId="49" fontId="69" fillId="44" borderId="11" xfId="0" applyNumberFormat="1" applyFont="1" applyFill="1" applyBorder="1" applyAlignment="1">
      <alignment horizontal="right"/>
    </xf>
    <xf numFmtId="0" fontId="68" fillId="44" borderId="11" xfId="0" applyFont="1" applyFill="1" applyBorder="1" applyAlignment="1">
      <alignment/>
    </xf>
    <xf numFmtId="0" fontId="69" fillId="44" borderId="11" xfId="0" applyFont="1" applyFill="1" applyBorder="1" applyAlignment="1">
      <alignment/>
    </xf>
    <xf numFmtId="3" fontId="69" fillId="44" borderId="11" xfId="0" applyNumberFormat="1" applyFont="1" applyFill="1" applyBorder="1" applyAlignment="1">
      <alignment/>
    </xf>
    <xf numFmtId="0" fontId="0" fillId="44" borderId="11" xfId="0" applyFill="1" applyBorder="1" applyAlignment="1">
      <alignment/>
    </xf>
    <xf numFmtId="0" fontId="62" fillId="44" borderId="11" xfId="0" applyFont="1" applyFill="1" applyBorder="1" applyAlignment="1">
      <alignment horizontal="right"/>
    </xf>
    <xf numFmtId="3" fontId="62" fillId="44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7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2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62" fillId="44" borderId="11" xfId="0" applyNumberFormat="1" applyFont="1" applyFill="1" applyBorder="1" applyAlignment="1">
      <alignment/>
    </xf>
    <xf numFmtId="49" fontId="62" fillId="44" borderId="11" xfId="0" applyNumberFormat="1" applyFont="1" applyFill="1" applyBorder="1" applyAlignment="1">
      <alignment horizontal="right"/>
    </xf>
    <xf numFmtId="0" fontId="62" fillId="44" borderId="11" xfId="0" applyFont="1" applyFill="1" applyBorder="1" applyAlignment="1">
      <alignment/>
    </xf>
    <xf numFmtId="0" fontId="6" fillId="44" borderId="11" xfId="0" applyFont="1" applyFill="1" applyBorder="1" applyAlignment="1">
      <alignment horizontal="right"/>
    </xf>
    <xf numFmtId="0" fontId="6" fillId="44" borderId="11" xfId="0" applyFont="1" applyFill="1" applyBorder="1" applyAlignment="1">
      <alignment/>
    </xf>
    <xf numFmtId="3" fontId="6" fillId="44" borderId="11" xfId="0" applyNumberFormat="1" applyFont="1" applyFill="1" applyBorder="1" applyAlignment="1">
      <alignment/>
    </xf>
    <xf numFmtId="0" fontId="71" fillId="44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4" fillId="0" borderId="11" xfId="0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0" fontId="5" fillId="37" borderId="11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vertical="top" wrapText="1"/>
    </xf>
    <xf numFmtId="0" fontId="5" fillId="37" borderId="11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2"/>
  <sheetViews>
    <sheetView zoomScalePageLayoutView="0" workbookViewId="0" topLeftCell="A1">
      <selection activeCell="A11" sqref="A11:IV368"/>
    </sheetView>
  </sheetViews>
  <sheetFormatPr defaultColWidth="9.140625" defaultRowHeight="12.75"/>
  <cols>
    <col min="1" max="1" width="10.7109375" style="55" bestFit="1" customWidth="1"/>
    <col min="2" max="2" width="6.7109375" style="59" customWidth="1"/>
    <col min="3" max="3" width="6.7109375" style="0" customWidth="1"/>
    <col min="4" max="4" width="10.140625" style="0" customWidth="1"/>
    <col min="5" max="5" width="35.8515625" style="0" customWidth="1"/>
    <col min="6" max="8" width="8.7109375" style="0" customWidth="1"/>
    <col min="9" max="9" width="9.7109375" style="49" customWidth="1"/>
    <col min="10" max="10" width="10.57421875" style="0" hidden="1" customWidth="1"/>
    <col min="11" max="11" width="10.140625" style="0" hidden="1" customWidth="1"/>
    <col min="12" max="13" width="9.28125" style="0" customWidth="1"/>
    <col min="14" max="14" width="4.7109375" style="0" customWidth="1"/>
    <col min="15" max="15" width="6.00390625" style="0" customWidth="1"/>
    <col min="16" max="18" width="4.7109375" style="0" customWidth="1"/>
  </cols>
  <sheetData>
    <row r="1" spans="1:18" s="1" customFormat="1" ht="12.75">
      <c r="A1" s="55"/>
      <c r="B1" s="59"/>
      <c r="F1" s="17"/>
      <c r="G1" s="17"/>
      <c r="H1" s="17"/>
      <c r="I1" s="50"/>
      <c r="J1" s="17"/>
      <c r="K1" s="17"/>
      <c r="L1" s="17"/>
      <c r="M1" s="17"/>
      <c r="N1" s="17"/>
      <c r="O1" s="17"/>
      <c r="P1" s="17"/>
      <c r="Q1" s="17"/>
      <c r="R1" s="17"/>
    </row>
    <row r="2" spans="1:18" s="1" customFormat="1" ht="12.75" hidden="1">
      <c r="A2" s="55"/>
      <c r="B2" s="17" t="s">
        <v>33</v>
      </c>
      <c r="C2" s="17" t="s">
        <v>337</v>
      </c>
      <c r="D2" s="17"/>
      <c r="E2" s="17"/>
      <c r="F2" s="17"/>
      <c r="G2" s="17"/>
      <c r="H2" s="17"/>
      <c r="I2" s="50"/>
      <c r="J2" s="17"/>
      <c r="K2" s="17"/>
      <c r="L2" s="17"/>
      <c r="M2" s="17"/>
      <c r="N2" s="17"/>
      <c r="O2" s="17"/>
      <c r="P2" s="17"/>
      <c r="Q2" s="17"/>
      <c r="R2" s="17"/>
    </row>
    <row r="3" spans="1:18" s="1" customFormat="1" ht="12.75">
      <c r="A3" s="55"/>
      <c r="B3" s="59"/>
      <c r="D3" s="17"/>
      <c r="E3" s="17"/>
      <c r="F3" s="17"/>
      <c r="G3" s="17"/>
      <c r="H3" s="17"/>
      <c r="I3" s="50"/>
      <c r="J3" s="17"/>
      <c r="K3" s="17"/>
      <c r="L3" s="17"/>
      <c r="M3" s="17"/>
      <c r="N3" s="17"/>
      <c r="O3" s="17"/>
      <c r="P3" s="17"/>
      <c r="Q3" s="17"/>
      <c r="R3" s="17"/>
    </row>
    <row r="4" spans="1:18" s="1" customFormat="1" ht="15.75" hidden="1">
      <c r="A4" s="55"/>
      <c r="B4" s="40" t="s">
        <v>405</v>
      </c>
      <c r="D4" s="17"/>
      <c r="E4" s="17"/>
      <c r="F4" s="17"/>
      <c r="G4" s="17"/>
      <c r="H4" s="17"/>
      <c r="I4" s="50"/>
      <c r="J4" s="17"/>
      <c r="K4" s="17"/>
      <c r="L4" s="17"/>
      <c r="M4" s="17"/>
      <c r="N4" s="17"/>
      <c r="O4" s="17"/>
      <c r="P4" s="17"/>
      <c r="Q4" s="17"/>
      <c r="R4" s="17"/>
    </row>
    <row r="5" spans="1:18" s="1" customFormat="1" ht="12.75">
      <c r="A5" s="55"/>
      <c r="B5" s="59"/>
      <c r="D5" s="17"/>
      <c r="E5" s="17"/>
      <c r="F5" s="17"/>
      <c r="G5" s="17"/>
      <c r="H5" s="17"/>
      <c r="I5" s="50"/>
      <c r="J5" s="17"/>
      <c r="K5" s="17"/>
      <c r="L5" s="17"/>
      <c r="M5" s="17"/>
      <c r="N5" s="17"/>
      <c r="O5" s="17"/>
      <c r="P5" s="17"/>
      <c r="Q5" s="17"/>
      <c r="R5" s="17"/>
    </row>
    <row r="6" spans="1:18" s="1" customFormat="1" ht="15.75">
      <c r="A6" s="55"/>
      <c r="B6" s="59"/>
      <c r="D6" s="17"/>
      <c r="F6" s="40"/>
      <c r="G6" s="17"/>
      <c r="H6" s="17"/>
      <c r="I6" s="50"/>
      <c r="J6" s="17"/>
      <c r="K6" s="17"/>
      <c r="L6" s="17"/>
      <c r="M6" s="17"/>
      <c r="N6" s="17"/>
      <c r="O6" s="17"/>
      <c r="P6" s="17"/>
      <c r="Q6" s="17"/>
      <c r="R6" s="17"/>
    </row>
    <row r="7" spans="1:18" s="1" customFormat="1" ht="15.75" hidden="1">
      <c r="A7" s="55"/>
      <c r="B7" s="40" t="s">
        <v>35</v>
      </c>
      <c r="D7" s="17"/>
      <c r="F7" s="40"/>
      <c r="G7" s="17"/>
      <c r="H7" s="17"/>
      <c r="I7" s="50"/>
      <c r="J7" s="17"/>
      <c r="K7" s="17"/>
      <c r="L7" s="17"/>
      <c r="M7" s="17"/>
      <c r="N7" s="17"/>
      <c r="O7" s="17"/>
      <c r="P7" s="17"/>
      <c r="Q7" s="17"/>
      <c r="R7" s="17"/>
    </row>
    <row r="8" spans="1:18" s="1" customFormat="1" ht="15.75">
      <c r="A8" s="55"/>
      <c r="B8" s="59"/>
      <c r="D8" s="17"/>
      <c r="E8" s="116"/>
      <c r="F8" s="116"/>
      <c r="G8" s="117"/>
      <c r="H8" s="117"/>
      <c r="I8" s="118"/>
      <c r="J8" s="17"/>
      <c r="K8" s="17"/>
      <c r="L8" s="17"/>
      <c r="M8" s="17"/>
      <c r="N8" s="17"/>
      <c r="O8" s="17"/>
      <c r="P8" s="17"/>
      <c r="Q8" s="17"/>
      <c r="R8" s="17"/>
    </row>
    <row r="9" spans="4:18" ht="12.75">
      <c r="D9" s="15"/>
      <c r="E9" s="15"/>
      <c r="F9" s="15"/>
      <c r="G9" s="15"/>
      <c r="H9" s="15"/>
      <c r="I9" s="50"/>
      <c r="J9" s="15"/>
      <c r="K9" s="15"/>
      <c r="L9" s="15"/>
      <c r="M9" s="15"/>
      <c r="N9" s="15"/>
      <c r="O9" s="15"/>
      <c r="P9" s="15"/>
      <c r="Q9" s="15"/>
      <c r="R9" s="15"/>
    </row>
    <row r="10" spans="4:18" ht="12.75">
      <c r="D10" s="15"/>
      <c r="E10" s="15"/>
      <c r="F10" s="15"/>
      <c r="G10" s="15"/>
      <c r="H10" s="16"/>
      <c r="I10" s="50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2.5" hidden="1">
      <c r="A11" s="198" t="s">
        <v>204</v>
      </c>
      <c r="B11" s="342"/>
      <c r="C11" s="343"/>
      <c r="D11" s="343"/>
      <c r="E11" s="121"/>
      <c r="F11" s="199">
        <v>1</v>
      </c>
      <c r="G11" s="199">
        <v>2</v>
      </c>
      <c r="H11" s="199">
        <v>3</v>
      </c>
      <c r="I11" s="199">
        <v>4</v>
      </c>
      <c r="J11" s="199" t="s">
        <v>1</v>
      </c>
      <c r="K11" s="199" t="s">
        <v>2</v>
      </c>
      <c r="L11" s="199">
        <v>5</v>
      </c>
      <c r="M11" s="199"/>
      <c r="N11" s="200" t="s">
        <v>21</v>
      </c>
      <c r="O11" s="200" t="s">
        <v>22</v>
      </c>
      <c r="P11" s="199" t="s">
        <v>23</v>
      </c>
      <c r="Q11" s="199" t="s">
        <v>51</v>
      </c>
      <c r="R11" s="18"/>
    </row>
    <row r="12" spans="1:18" ht="22.5" hidden="1">
      <c r="A12" s="201" t="s">
        <v>208</v>
      </c>
      <c r="B12" s="202" t="s">
        <v>205</v>
      </c>
      <c r="C12" s="203" t="s">
        <v>131</v>
      </c>
      <c r="D12" s="121" t="s">
        <v>0</v>
      </c>
      <c r="E12" s="121"/>
      <c r="F12" s="204" t="s">
        <v>41</v>
      </c>
      <c r="G12" s="204" t="s">
        <v>134</v>
      </c>
      <c r="H12" s="204" t="s">
        <v>42</v>
      </c>
      <c r="I12" s="204" t="s">
        <v>106</v>
      </c>
      <c r="J12" s="199"/>
      <c r="K12" s="199"/>
      <c r="L12" s="204" t="s">
        <v>106</v>
      </c>
      <c r="M12" s="355"/>
      <c r="N12" s="204" t="s">
        <v>43</v>
      </c>
      <c r="O12" s="204" t="s">
        <v>43</v>
      </c>
      <c r="P12" s="204" t="s">
        <v>43</v>
      </c>
      <c r="Q12" s="204" t="s">
        <v>43</v>
      </c>
      <c r="R12" s="12"/>
    </row>
    <row r="13" spans="1:18" ht="12.75" hidden="1">
      <c r="A13" s="205" t="s">
        <v>19</v>
      </c>
      <c r="B13" s="206" t="s">
        <v>206</v>
      </c>
      <c r="C13" s="207" t="s">
        <v>132</v>
      </c>
      <c r="D13" s="207" t="s">
        <v>15</v>
      </c>
      <c r="E13" s="121" t="s">
        <v>16</v>
      </c>
      <c r="F13" s="204" t="s">
        <v>331</v>
      </c>
      <c r="G13" s="204" t="s">
        <v>374</v>
      </c>
      <c r="H13" s="204" t="s">
        <v>377</v>
      </c>
      <c r="I13" s="204" t="s">
        <v>397</v>
      </c>
      <c r="J13" s="204">
        <v>2006</v>
      </c>
      <c r="K13" s="204">
        <v>2007</v>
      </c>
      <c r="L13" s="204" t="s">
        <v>406</v>
      </c>
      <c r="M13" s="355"/>
      <c r="N13" s="204" t="s">
        <v>44</v>
      </c>
      <c r="O13" s="204" t="s">
        <v>44</v>
      </c>
      <c r="P13" s="204" t="s">
        <v>44</v>
      </c>
      <c r="Q13" s="204" t="s">
        <v>44</v>
      </c>
      <c r="R13" s="12" t="s">
        <v>44</v>
      </c>
    </row>
    <row r="14" spans="1:18" ht="12.75" hidden="1">
      <c r="A14" s="208"/>
      <c r="B14" s="209"/>
      <c r="C14" s="210"/>
      <c r="D14" s="127" t="s">
        <v>17</v>
      </c>
      <c r="E14" s="127"/>
      <c r="F14" s="128">
        <f aca="true" t="shared" si="0" ref="F14:M14">SUM(F15,F42)</f>
        <v>4133590</v>
      </c>
      <c r="G14" s="211">
        <f t="shared" si="0"/>
        <v>5264500</v>
      </c>
      <c r="H14" s="211">
        <f t="shared" si="0"/>
        <v>7435000</v>
      </c>
      <c r="I14" s="211">
        <f t="shared" si="0"/>
        <v>7433000</v>
      </c>
      <c r="J14" s="211" t="e">
        <f t="shared" si="0"/>
        <v>#REF!</v>
      </c>
      <c r="K14" s="211" t="e">
        <f t="shared" si="0"/>
        <v>#REF!</v>
      </c>
      <c r="L14" s="211">
        <f t="shared" si="0"/>
        <v>7433000</v>
      </c>
      <c r="M14" s="211">
        <f t="shared" si="0"/>
        <v>0</v>
      </c>
      <c r="N14" s="128">
        <f aca="true" t="shared" si="1" ref="N14:P15">+G14/F14*100</f>
        <v>127.3590268991361</v>
      </c>
      <c r="O14" s="128">
        <f t="shared" si="1"/>
        <v>141.22898660841486</v>
      </c>
      <c r="P14" s="128">
        <f t="shared" si="1"/>
        <v>99.9731002017485</v>
      </c>
      <c r="Q14" s="128">
        <f>+L14/I14*100</f>
        <v>100</v>
      </c>
      <c r="R14" s="13">
        <f aca="true" t="shared" si="2" ref="R14:R20">+M14/L14*100</f>
        <v>0</v>
      </c>
    </row>
    <row r="15" spans="1:18" ht="12.75" hidden="1">
      <c r="A15" s="212" t="s">
        <v>187</v>
      </c>
      <c r="B15" s="213"/>
      <c r="C15" s="214"/>
      <c r="D15" s="131" t="s">
        <v>359</v>
      </c>
      <c r="E15" s="131"/>
      <c r="F15" s="132">
        <f aca="true" t="shared" si="3" ref="F15:M15">SUM(F18,F37)</f>
        <v>416567</v>
      </c>
      <c r="G15" s="215">
        <f t="shared" si="3"/>
        <v>517000</v>
      </c>
      <c r="H15" s="215">
        <f t="shared" si="3"/>
        <v>455500</v>
      </c>
      <c r="I15" s="215">
        <f t="shared" si="3"/>
        <v>455500</v>
      </c>
      <c r="J15" s="215">
        <f t="shared" si="3"/>
        <v>75000</v>
      </c>
      <c r="K15" s="215">
        <f t="shared" si="3"/>
        <v>67500</v>
      </c>
      <c r="L15" s="215">
        <f t="shared" si="3"/>
        <v>455500</v>
      </c>
      <c r="M15" s="215">
        <f t="shared" si="3"/>
        <v>0</v>
      </c>
      <c r="N15" s="132">
        <f t="shared" si="1"/>
        <v>124.1096870371393</v>
      </c>
      <c r="O15" s="132">
        <f t="shared" si="1"/>
        <v>88.10444874274661</v>
      </c>
      <c r="P15" s="132">
        <f t="shared" si="1"/>
        <v>100</v>
      </c>
      <c r="Q15" s="132">
        <f>+L15/I15*100</f>
        <v>100</v>
      </c>
      <c r="R15" s="20">
        <f t="shared" si="2"/>
        <v>0</v>
      </c>
    </row>
    <row r="16" spans="1:18" ht="12.75" hidden="1">
      <c r="A16" s="212" t="s">
        <v>188</v>
      </c>
      <c r="B16" s="213"/>
      <c r="C16" s="214"/>
      <c r="D16" s="131" t="s">
        <v>335</v>
      </c>
      <c r="E16" s="131"/>
      <c r="F16" s="216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20"/>
    </row>
    <row r="17" spans="1:18" ht="12.75" hidden="1">
      <c r="A17" s="212" t="s">
        <v>72</v>
      </c>
      <c r="B17" s="213"/>
      <c r="C17" s="212" t="s">
        <v>72</v>
      </c>
      <c r="D17" s="131" t="s">
        <v>18</v>
      </c>
      <c r="E17" s="131"/>
      <c r="F17" s="216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20"/>
    </row>
    <row r="18" spans="1:18" ht="25.5" customHeight="1" hidden="1">
      <c r="A18" s="217" t="s">
        <v>137</v>
      </c>
      <c r="B18" s="218"/>
      <c r="C18" s="219"/>
      <c r="D18" s="469" t="s">
        <v>24</v>
      </c>
      <c r="E18" s="469"/>
      <c r="F18" s="220">
        <f aca="true" t="shared" si="4" ref="F18:M18">SUM(F19,F26)</f>
        <v>406567</v>
      </c>
      <c r="G18" s="220">
        <f t="shared" si="4"/>
        <v>507000</v>
      </c>
      <c r="H18" s="220">
        <f t="shared" si="4"/>
        <v>445500</v>
      </c>
      <c r="I18" s="220">
        <f t="shared" si="4"/>
        <v>445500</v>
      </c>
      <c r="J18" s="220">
        <f t="shared" si="4"/>
        <v>0</v>
      </c>
      <c r="K18" s="220">
        <f t="shared" si="4"/>
        <v>0</v>
      </c>
      <c r="L18" s="220">
        <f t="shared" si="4"/>
        <v>445500</v>
      </c>
      <c r="M18" s="220">
        <f t="shared" si="4"/>
        <v>0</v>
      </c>
      <c r="N18" s="220">
        <f aca="true" t="shared" si="5" ref="N18:P19">+G18/F18*100</f>
        <v>124.70269352898784</v>
      </c>
      <c r="O18" s="220">
        <f t="shared" si="5"/>
        <v>87.86982248520711</v>
      </c>
      <c r="P18" s="220">
        <f t="shared" si="5"/>
        <v>100</v>
      </c>
      <c r="Q18" s="220">
        <f>+L18/I18*100</f>
        <v>100</v>
      </c>
      <c r="R18" s="24">
        <f t="shared" si="2"/>
        <v>0</v>
      </c>
    </row>
    <row r="19" spans="1:18" ht="12.75" hidden="1">
      <c r="A19" s="221" t="s">
        <v>138</v>
      </c>
      <c r="B19" s="222"/>
      <c r="C19" s="221" t="s">
        <v>69</v>
      </c>
      <c r="D19" s="223" t="s">
        <v>266</v>
      </c>
      <c r="E19" s="223"/>
      <c r="F19" s="224">
        <f>SUM(F20)</f>
        <v>136968</v>
      </c>
      <c r="G19" s="224">
        <f aca="true" t="shared" si="6" ref="G19:M19">SUM(G20)</f>
        <v>215000</v>
      </c>
      <c r="H19" s="224">
        <f t="shared" si="6"/>
        <v>154500</v>
      </c>
      <c r="I19" s="224">
        <f t="shared" si="6"/>
        <v>154500</v>
      </c>
      <c r="J19" s="224">
        <f t="shared" si="6"/>
        <v>0</v>
      </c>
      <c r="K19" s="224">
        <f t="shared" si="6"/>
        <v>0</v>
      </c>
      <c r="L19" s="224">
        <f t="shared" si="6"/>
        <v>154500</v>
      </c>
      <c r="M19" s="224">
        <f t="shared" si="6"/>
        <v>0</v>
      </c>
      <c r="N19" s="224">
        <f t="shared" si="5"/>
        <v>156.9709713217686</v>
      </c>
      <c r="O19" s="224">
        <f t="shared" si="5"/>
        <v>71.86046511627907</v>
      </c>
      <c r="P19" s="224">
        <f t="shared" si="5"/>
        <v>100</v>
      </c>
      <c r="Q19" s="224">
        <f>+L19/I19*100</f>
        <v>100</v>
      </c>
      <c r="R19" s="21">
        <f t="shared" si="2"/>
        <v>0</v>
      </c>
    </row>
    <row r="20" spans="1:18" s="2" customFormat="1" ht="12.75" hidden="1">
      <c r="A20" s="225"/>
      <c r="B20" s="226"/>
      <c r="C20" s="225" t="s">
        <v>69</v>
      </c>
      <c r="D20" s="134">
        <v>3</v>
      </c>
      <c r="E20" s="135" t="s">
        <v>3</v>
      </c>
      <c r="F20" s="360">
        <f>SUM(F21)</f>
        <v>136968</v>
      </c>
      <c r="G20" s="360">
        <f aca="true" t="shared" si="7" ref="G20:M20">SUM(G21)</f>
        <v>215000</v>
      </c>
      <c r="H20" s="360">
        <f t="shared" si="7"/>
        <v>154500</v>
      </c>
      <c r="I20" s="360">
        <f t="shared" si="7"/>
        <v>154500</v>
      </c>
      <c r="J20" s="360">
        <f t="shared" si="7"/>
        <v>0</v>
      </c>
      <c r="K20" s="360">
        <f t="shared" si="7"/>
        <v>0</v>
      </c>
      <c r="L20" s="360">
        <f t="shared" si="7"/>
        <v>154500</v>
      </c>
      <c r="M20" s="360">
        <f t="shared" si="7"/>
        <v>0</v>
      </c>
      <c r="N20" s="138">
        <f aca="true" t="shared" si="8" ref="N20:O31">+G20/F20*100</f>
        <v>156.9709713217686</v>
      </c>
      <c r="O20" s="137">
        <f t="shared" si="8"/>
        <v>71.86046511627907</v>
      </c>
      <c r="P20" s="137">
        <f>+I20/H20+100</f>
        <v>101</v>
      </c>
      <c r="Q20" s="137">
        <f>+L20/I20*100</f>
        <v>100</v>
      </c>
      <c r="R20" s="14">
        <f t="shared" si="2"/>
        <v>0</v>
      </c>
    </row>
    <row r="21" spans="1:18" s="2" customFormat="1" ht="12.75" hidden="1">
      <c r="A21" s="225"/>
      <c r="B21" s="226"/>
      <c r="C21" s="225" t="s">
        <v>69</v>
      </c>
      <c r="D21" s="134">
        <v>32</v>
      </c>
      <c r="E21" s="135" t="s">
        <v>4</v>
      </c>
      <c r="F21" s="360">
        <f>SUM(F22:F25)</f>
        <v>136968</v>
      </c>
      <c r="G21" s="360">
        <f>SUM(G22:G25)</f>
        <v>215000</v>
      </c>
      <c r="H21" s="360">
        <f aca="true" t="shared" si="9" ref="H21:M21">SUM(H22:H25)</f>
        <v>154500</v>
      </c>
      <c r="I21" s="360">
        <f t="shared" si="9"/>
        <v>154500</v>
      </c>
      <c r="J21" s="360">
        <f t="shared" si="9"/>
        <v>0</v>
      </c>
      <c r="K21" s="360">
        <f t="shared" si="9"/>
        <v>0</v>
      </c>
      <c r="L21" s="360">
        <f t="shared" si="9"/>
        <v>154500</v>
      </c>
      <c r="M21" s="360">
        <f t="shared" si="9"/>
        <v>0</v>
      </c>
      <c r="N21" s="138">
        <f t="shared" si="8"/>
        <v>156.9709713217686</v>
      </c>
      <c r="O21" s="137">
        <f t="shared" si="8"/>
        <v>71.86046511627907</v>
      </c>
      <c r="P21" s="137">
        <f>+I21/H21+100</f>
        <v>101</v>
      </c>
      <c r="Q21" s="137">
        <f>+L21/I21*100</f>
        <v>100</v>
      </c>
      <c r="R21" s="14">
        <f>+M21/L21*100</f>
        <v>0</v>
      </c>
    </row>
    <row r="22" spans="1:18" s="2" customFormat="1" ht="12.75" hidden="1">
      <c r="A22" s="225"/>
      <c r="B22" s="227">
        <v>1</v>
      </c>
      <c r="C22" s="225" t="s">
        <v>69</v>
      </c>
      <c r="D22" s="134">
        <v>323</v>
      </c>
      <c r="E22" s="135" t="s">
        <v>55</v>
      </c>
      <c r="F22" s="139">
        <v>89058</v>
      </c>
      <c r="G22" s="228">
        <v>81000</v>
      </c>
      <c r="H22" s="139">
        <v>95000</v>
      </c>
      <c r="I22" s="139">
        <v>95000</v>
      </c>
      <c r="J22" s="139"/>
      <c r="K22" s="139"/>
      <c r="L22" s="139">
        <v>95000</v>
      </c>
      <c r="M22" s="139"/>
      <c r="N22" s="138">
        <f t="shared" si="8"/>
        <v>90.95196388870175</v>
      </c>
      <c r="O22" s="137">
        <f t="shared" si="8"/>
        <v>117.28395061728396</v>
      </c>
      <c r="P22" s="137">
        <f>+I22/H22+100</f>
        <v>101</v>
      </c>
      <c r="Q22" s="137">
        <f>+L22/I22*100</f>
        <v>100</v>
      </c>
      <c r="R22" s="14">
        <f>+M22/L22*100</f>
        <v>0</v>
      </c>
    </row>
    <row r="23" spans="1:18" s="2" customFormat="1" ht="12.75" hidden="1">
      <c r="A23" s="225"/>
      <c r="B23" s="227">
        <v>1</v>
      </c>
      <c r="C23" s="225" t="s">
        <v>69</v>
      </c>
      <c r="D23" s="134">
        <v>329</v>
      </c>
      <c r="E23" s="135" t="s">
        <v>8</v>
      </c>
      <c r="F23" s="139">
        <v>47410</v>
      </c>
      <c r="G23" s="228">
        <v>129000</v>
      </c>
      <c r="H23" s="139">
        <v>54500</v>
      </c>
      <c r="I23" s="139">
        <v>54500</v>
      </c>
      <c r="J23" s="139"/>
      <c r="K23" s="139"/>
      <c r="L23" s="139">
        <v>54500</v>
      </c>
      <c r="M23" s="139"/>
      <c r="N23" s="138">
        <f t="shared" si="8"/>
        <v>272.09449483231384</v>
      </c>
      <c r="O23" s="137">
        <f t="shared" si="8"/>
        <v>42.248062015503876</v>
      </c>
      <c r="P23" s="137">
        <f aca="true" t="shared" si="10" ref="P23:P36">+I23/H23+100</f>
        <v>101</v>
      </c>
      <c r="Q23" s="137">
        <f aca="true" t="shared" si="11" ref="Q23:Q36">+L23/I23*100</f>
        <v>100</v>
      </c>
      <c r="R23" s="14">
        <f aca="true" t="shared" si="12" ref="R23:R36">+M23/L23*100</f>
        <v>0</v>
      </c>
    </row>
    <row r="24" spans="1:18" s="2" customFormat="1" ht="12.75" hidden="1">
      <c r="A24" s="225"/>
      <c r="B24" s="227"/>
      <c r="C24" s="225" t="s">
        <v>69</v>
      </c>
      <c r="D24" s="134">
        <v>381</v>
      </c>
      <c r="E24" s="135" t="s">
        <v>378</v>
      </c>
      <c r="F24" s="139">
        <v>500</v>
      </c>
      <c r="G24" s="228"/>
      <c r="H24" s="139"/>
      <c r="I24" s="139"/>
      <c r="J24" s="139"/>
      <c r="K24" s="139"/>
      <c r="L24" s="139"/>
      <c r="M24" s="139"/>
      <c r="N24" s="138"/>
      <c r="O24" s="137"/>
      <c r="P24" s="137"/>
      <c r="Q24" s="137"/>
      <c r="R24" s="14"/>
    </row>
    <row r="25" spans="1:18" s="2" customFormat="1" ht="12.75" hidden="1">
      <c r="A25" s="225"/>
      <c r="B25" s="227"/>
      <c r="C25" s="225" t="s">
        <v>69</v>
      </c>
      <c r="D25" s="134">
        <v>386</v>
      </c>
      <c r="E25" s="135" t="s">
        <v>407</v>
      </c>
      <c r="F25" s="139"/>
      <c r="G25" s="228">
        <v>5000</v>
      </c>
      <c r="H25" s="139">
        <v>5000</v>
      </c>
      <c r="I25" s="139">
        <v>5000</v>
      </c>
      <c r="J25" s="139"/>
      <c r="K25" s="139"/>
      <c r="L25" s="139">
        <v>5000</v>
      </c>
      <c r="M25" s="139"/>
      <c r="N25" s="138"/>
      <c r="O25" s="137"/>
      <c r="P25" s="137"/>
      <c r="Q25" s="137"/>
      <c r="R25" s="14"/>
    </row>
    <row r="26" spans="1:18" s="2" customFormat="1" ht="12.75" customHeight="1" hidden="1">
      <c r="A26" s="229" t="s">
        <v>139</v>
      </c>
      <c r="B26" s="230"/>
      <c r="C26" s="229" t="s">
        <v>69</v>
      </c>
      <c r="D26" s="231" t="s">
        <v>267</v>
      </c>
      <c r="E26" s="232" t="s">
        <v>119</v>
      </c>
      <c r="F26" s="233">
        <f>SUM(F27)</f>
        <v>269599</v>
      </c>
      <c r="G26" s="233">
        <f aca="true" t="shared" si="13" ref="G26:M26">SUM(G27)</f>
        <v>292000</v>
      </c>
      <c r="H26" s="233">
        <f t="shared" si="13"/>
        <v>291000</v>
      </c>
      <c r="I26" s="233">
        <f t="shared" si="13"/>
        <v>291000</v>
      </c>
      <c r="J26" s="233">
        <f t="shared" si="13"/>
        <v>0</v>
      </c>
      <c r="K26" s="233">
        <f t="shared" si="13"/>
        <v>0</v>
      </c>
      <c r="L26" s="233">
        <f t="shared" si="13"/>
        <v>291000</v>
      </c>
      <c r="M26" s="233">
        <f t="shared" si="13"/>
        <v>0</v>
      </c>
      <c r="N26" s="234">
        <f t="shared" si="8"/>
        <v>108.3090070808868</v>
      </c>
      <c r="O26" s="233">
        <f t="shared" si="8"/>
        <v>99.65753424657534</v>
      </c>
      <c r="P26" s="233">
        <f t="shared" si="10"/>
        <v>101</v>
      </c>
      <c r="Q26" s="233">
        <f t="shared" si="11"/>
        <v>100</v>
      </c>
      <c r="R26" s="47" t="b">
        <f>M28=+M26/L26*100</f>
        <v>1</v>
      </c>
    </row>
    <row r="27" spans="1:18" s="2" customFormat="1" ht="12.75" hidden="1">
      <c r="A27" s="225"/>
      <c r="B27" s="227">
        <v>1</v>
      </c>
      <c r="C27" s="225" t="s">
        <v>69</v>
      </c>
      <c r="D27" s="134">
        <v>3</v>
      </c>
      <c r="E27" s="135" t="s">
        <v>3</v>
      </c>
      <c r="F27" s="360">
        <f aca="true" t="shared" si="14" ref="F27:M27">SUM(F28,F32)</f>
        <v>269599</v>
      </c>
      <c r="G27" s="360">
        <f>SUM(G28,G32)</f>
        <v>292000</v>
      </c>
      <c r="H27" s="360">
        <f>SUM(H28,H32)</f>
        <v>291000</v>
      </c>
      <c r="I27" s="360">
        <f t="shared" si="14"/>
        <v>291000</v>
      </c>
      <c r="J27" s="360">
        <f t="shared" si="14"/>
        <v>0</v>
      </c>
      <c r="K27" s="360">
        <f t="shared" si="14"/>
        <v>0</v>
      </c>
      <c r="L27" s="360">
        <f>SUM(L28,L32)</f>
        <v>291000</v>
      </c>
      <c r="M27" s="360">
        <f t="shared" si="14"/>
        <v>0</v>
      </c>
      <c r="N27" s="138">
        <f t="shared" si="8"/>
        <v>108.3090070808868</v>
      </c>
      <c r="O27" s="137">
        <f t="shared" si="8"/>
        <v>99.65753424657534</v>
      </c>
      <c r="P27" s="137">
        <f t="shared" si="10"/>
        <v>101</v>
      </c>
      <c r="Q27" s="137">
        <f t="shared" si="11"/>
        <v>100</v>
      </c>
      <c r="R27" s="14">
        <f t="shared" si="12"/>
        <v>0</v>
      </c>
    </row>
    <row r="28" spans="1:18" s="2" customFormat="1" ht="12.75" hidden="1">
      <c r="A28" s="225"/>
      <c r="B28" s="227"/>
      <c r="C28" s="225" t="s">
        <v>69</v>
      </c>
      <c r="D28" s="134">
        <v>31</v>
      </c>
      <c r="E28" s="135" t="s">
        <v>6</v>
      </c>
      <c r="F28" s="360">
        <f aca="true" t="shared" si="15" ref="F28:M28">SUM(F29,F30,F31)</f>
        <v>190676</v>
      </c>
      <c r="G28" s="360">
        <f>SUM(G29,G30,G31)</f>
        <v>203000</v>
      </c>
      <c r="H28" s="360">
        <f>SUM(H29,H30,H31)</f>
        <v>203000</v>
      </c>
      <c r="I28" s="360">
        <f t="shared" si="15"/>
        <v>203000</v>
      </c>
      <c r="J28" s="360">
        <f t="shared" si="15"/>
        <v>0</v>
      </c>
      <c r="K28" s="360">
        <f t="shared" si="15"/>
        <v>0</v>
      </c>
      <c r="L28" s="360">
        <f>SUM(L29,L30,L31)</f>
        <v>203000</v>
      </c>
      <c r="M28" s="360">
        <f t="shared" si="15"/>
        <v>0</v>
      </c>
      <c r="N28" s="138">
        <f t="shared" si="8"/>
        <v>106.46331997734377</v>
      </c>
      <c r="O28" s="137">
        <f t="shared" si="8"/>
        <v>100</v>
      </c>
      <c r="P28" s="137">
        <f t="shared" si="10"/>
        <v>101</v>
      </c>
      <c r="Q28" s="137">
        <f t="shared" si="11"/>
        <v>100</v>
      </c>
      <c r="R28" s="14">
        <f t="shared" si="12"/>
        <v>0</v>
      </c>
    </row>
    <row r="29" spans="1:18" s="2" customFormat="1" ht="12.75" hidden="1">
      <c r="A29" s="225"/>
      <c r="B29" s="227"/>
      <c r="C29" s="225" t="s">
        <v>69</v>
      </c>
      <c r="D29" s="134">
        <v>311</v>
      </c>
      <c r="E29" s="135" t="s">
        <v>120</v>
      </c>
      <c r="F29" s="139">
        <v>161840</v>
      </c>
      <c r="G29" s="228">
        <v>170000</v>
      </c>
      <c r="H29" s="139">
        <v>170000</v>
      </c>
      <c r="I29" s="139">
        <v>170000</v>
      </c>
      <c r="J29" s="139"/>
      <c r="K29" s="139"/>
      <c r="L29" s="139">
        <v>170000</v>
      </c>
      <c r="M29" s="139"/>
      <c r="N29" s="138">
        <f t="shared" si="8"/>
        <v>105.0420168067227</v>
      </c>
      <c r="O29" s="137">
        <f t="shared" si="8"/>
        <v>100</v>
      </c>
      <c r="P29" s="137">
        <f t="shared" si="10"/>
        <v>101</v>
      </c>
      <c r="Q29" s="137">
        <f t="shared" si="11"/>
        <v>100</v>
      </c>
      <c r="R29" s="14">
        <f t="shared" si="12"/>
        <v>0</v>
      </c>
    </row>
    <row r="30" spans="1:18" s="2" customFormat="1" ht="12.75" hidden="1">
      <c r="A30" s="225"/>
      <c r="B30" s="227"/>
      <c r="C30" s="225" t="s">
        <v>69</v>
      </c>
      <c r="D30" s="134">
        <v>312</v>
      </c>
      <c r="E30" s="135" t="s">
        <v>7</v>
      </c>
      <c r="F30" s="139">
        <v>1000</v>
      </c>
      <c r="G30" s="228">
        <v>4000</v>
      </c>
      <c r="H30" s="139">
        <v>4000</v>
      </c>
      <c r="I30" s="139">
        <v>4000</v>
      </c>
      <c r="J30" s="139"/>
      <c r="K30" s="139"/>
      <c r="L30" s="139">
        <v>4000</v>
      </c>
      <c r="M30" s="139"/>
      <c r="N30" s="138">
        <f t="shared" si="8"/>
        <v>400</v>
      </c>
      <c r="O30" s="137">
        <f t="shared" si="8"/>
        <v>100</v>
      </c>
      <c r="P30" s="137">
        <f t="shared" si="10"/>
        <v>101</v>
      </c>
      <c r="Q30" s="137">
        <f t="shared" si="11"/>
        <v>100</v>
      </c>
      <c r="R30" s="14">
        <f t="shared" si="12"/>
        <v>0</v>
      </c>
    </row>
    <row r="31" spans="1:18" s="2" customFormat="1" ht="12.75" hidden="1">
      <c r="A31" s="225"/>
      <c r="B31" s="227"/>
      <c r="C31" s="225" t="s">
        <v>69</v>
      </c>
      <c r="D31" s="134">
        <v>313</v>
      </c>
      <c r="E31" s="135" t="s">
        <v>57</v>
      </c>
      <c r="F31" s="139">
        <v>27836</v>
      </c>
      <c r="G31" s="228">
        <v>29000</v>
      </c>
      <c r="H31" s="139">
        <v>29000</v>
      </c>
      <c r="I31" s="139">
        <v>29000</v>
      </c>
      <c r="J31" s="139"/>
      <c r="K31" s="139"/>
      <c r="L31" s="139">
        <v>29000</v>
      </c>
      <c r="M31" s="139"/>
      <c r="N31" s="138">
        <f t="shared" si="8"/>
        <v>104.18163529242707</v>
      </c>
      <c r="O31" s="137">
        <f t="shared" si="8"/>
        <v>100</v>
      </c>
      <c r="P31" s="137">
        <f t="shared" si="10"/>
        <v>101</v>
      </c>
      <c r="Q31" s="137">
        <f t="shared" si="11"/>
        <v>100</v>
      </c>
      <c r="R31" s="14">
        <f t="shared" si="12"/>
        <v>0</v>
      </c>
    </row>
    <row r="32" spans="1:18" s="2" customFormat="1" ht="12.75" hidden="1">
      <c r="A32" s="225"/>
      <c r="B32" s="227"/>
      <c r="C32" s="225" t="s">
        <v>69</v>
      </c>
      <c r="D32" s="134">
        <v>32</v>
      </c>
      <c r="E32" s="135" t="s">
        <v>4</v>
      </c>
      <c r="F32" s="360">
        <f aca="true" t="shared" si="16" ref="F32:M32">SUM(F33,F34,F35,F36)</f>
        <v>78923</v>
      </c>
      <c r="G32" s="360">
        <f>SUM(G33,G34,G35,G36)</f>
        <v>89000</v>
      </c>
      <c r="H32" s="360">
        <f>SUM(H33,H34,H35,H36)</f>
        <v>88000</v>
      </c>
      <c r="I32" s="360">
        <f t="shared" si="16"/>
        <v>88000</v>
      </c>
      <c r="J32" s="360">
        <f t="shared" si="16"/>
        <v>0</v>
      </c>
      <c r="K32" s="360">
        <f t="shared" si="16"/>
        <v>0</v>
      </c>
      <c r="L32" s="360">
        <f>SUM(L33,L34,L35,L36)</f>
        <v>88000</v>
      </c>
      <c r="M32" s="360">
        <f t="shared" si="16"/>
        <v>0</v>
      </c>
      <c r="N32" s="138">
        <f aca="true" t="shared" si="17" ref="N32:O36">+G32/F32*100</f>
        <v>112.76814109955274</v>
      </c>
      <c r="O32" s="137">
        <f t="shared" si="17"/>
        <v>98.87640449438202</v>
      </c>
      <c r="P32" s="137">
        <f t="shared" si="10"/>
        <v>101</v>
      </c>
      <c r="Q32" s="137">
        <f t="shared" si="11"/>
        <v>100</v>
      </c>
      <c r="R32" s="14">
        <f t="shared" si="12"/>
        <v>0</v>
      </c>
    </row>
    <row r="33" spans="1:18" s="2" customFormat="1" ht="12.75" hidden="1">
      <c r="A33" s="225"/>
      <c r="B33" s="227"/>
      <c r="C33" s="225" t="s">
        <v>69</v>
      </c>
      <c r="D33" s="134">
        <v>321</v>
      </c>
      <c r="E33" s="135" t="s">
        <v>121</v>
      </c>
      <c r="F33" s="139">
        <v>602</v>
      </c>
      <c r="G33" s="228">
        <v>2000</v>
      </c>
      <c r="H33" s="139">
        <v>2000</v>
      </c>
      <c r="I33" s="139">
        <v>2000</v>
      </c>
      <c r="J33" s="139"/>
      <c r="K33" s="139"/>
      <c r="L33" s="139">
        <v>2000</v>
      </c>
      <c r="M33" s="139"/>
      <c r="N33" s="138">
        <f t="shared" si="17"/>
        <v>332.22591362126246</v>
      </c>
      <c r="O33" s="137">
        <f t="shared" si="17"/>
        <v>100</v>
      </c>
      <c r="P33" s="137">
        <f t="shared" si="10"/>
        <v>101</v>
      </c>
      <c r="Q33" s="137">
        <f t="shared" si="11"/>
        <v>100</v>
      </c>
      <c r="R33" s="14">
        <f t="shared" si="12"/>
        <v>0</v>
      </c>
    </row>
    <row r="34" spans="1:18" s="2" customFormat="1" ht="12.75" hidden="1">
      <c r="A34" s="225"/>
      <c r="B34" s="227"/>
      <c r="C34" s="225" t="s">
        <v>69</v>
      </c>
      <c r="D34" s="134">
        <v>322</v>
      </c>
      <c r="E34" s="135" t="s">
        <v>59</v>
      </c>
      <c r="F34" s="139">
        <v>23049</v>
      </c>
      <c r="G34" s="228">
        <v>27000</v>
      </c>
      <c r="H34" s="139">
        <v>25000</v>
      </c>
      <c r="I34" s="139">
        <v>25000</v>
      </c>
      <c r="J34" s="139"/>
      <c r="K34" s="139"/>
      <c r="L34" s="139">
        <v>25000</v>
      </c>
      <c r="M34" s="139"/>
      <c r="N34" s="138">
        <f t="shared" si="17"/>
        <v>117.14174150722374</v>
      </c>
      <c r="O34" s="137">
        <f t="shared" si="17"/>
        <v>92.5925925925926</v>
      </c>
      <c r="P34" s="137">
        <f t="shared" si="10"/>
        <v>101</v>
      </c>
      <c r="Q34" s="137">
        <f t="shared" si="11"/>
        <v>100</v>
      </c>
      <c r="R34" s="14">
        <f t="shared" si="12"/>
        <v>0</v>
      </c>
    </row>
    <row r="35" spans="1:18" s="2" customFormat="1" ht="12.75" hidden="1">
      <c r="A35" s="225"/>
      <c r="B35" s="227"/>
      <c r="C35" s="225" t="s">
        <v>69</v>
      </c>
      <c r="D35" s="134">
        <v>323</v>
      </c>
      <c r="E35" s="135" t="s">
        <v>55</v>
      </c>
      <c r="F35" s="139">
        <v>19168</v>
      </c>
      <c r="G35" s="228">
        <v>25000</v>
      </c>
      <c r="H35" s="139">
        <v>26000</v>
      </c>
      <c r="I35" s="139">
        <v>26000</v>
      </c>
      <c r="J35" s="139"/>
      <c r="K35" s="139"/>
      <c r="L35" s="139">
        <v>26000</v>
      </c>
      <c r="M35" s="139"/>
      <c r="N35" s="138">
        <f t="shared" si="17"/>
        <v>130.42570951585978</v>
      </c>
      <c r="O35" s="137">
        <f t="shared" si="17"/>
        <v>104</v>
      </c>
      <c r="P35" s="137">
        <f t="shared" si="10"/>
        <v>101</v>
      </c>
      <c r="Q35" s="137">
        <f t="shared" si="11"/>
        <v>100</v>
      </c>
      <c r="R35" s="14">
        <f t="shared" si="12"/>
        <v>0</v>
      </c>
    </row>
    <row r="36" spans="1:18" s="2" customFormat="1" ht="12.75" hidden="1">
      <c r="A36" s="225"/>
      <c r="B36" s="227"/>
      <c r="C36" s="225" t="s">
        <v>69</v>
      </c>
      <c r="D36" s="134">
        <v>329</v>
      </c>
      <c r="E36" s="135" t="s">
        <v>8</v>
      </c>
      <c r="F36" s="139">
        <v>36104</v>
      </c>
      <c r="G36" s="228">
        <v>35000</v>
      </c>
      <c r="H36" s="139">
        <v>35000</v>
      </c>
      <c r="I36" s="139">
        <v>35000</v>
      </c>
      <c r="J36" s="139"/>
      <c r="K36" s="139"/>
      <c r="L36" s="139">
        <v>35000</v>
      </c>
      <c r="M36" s="139"/>
      <c r="N36" s="138">
        <f t="shared" si="17"/>
        <v>96.9421670729005</v>
      </c>
      <c r="O36" s="137">
        <f t="shared" si="17"/>
        <v>100</v>
      </c>
      <c r="P36" s="137">
        <f t="shared" si="10"/>
        <v>101</v>
      </c>
      <c r="Q36" s="137">
        <f t="shared" si="11"/>
        <v>100</v>
      </c>
      <c r="R36" s="14">
        <f t="shared" si="12"/>
        <v>0</v>
      </c>
    </row>
    <row r="37" spans="1:18" ht="12.75" hidden="1">
      <c r="A37" s="217" t="s">
        <v>140</v>
      </c>
      <c r="B37" s="235"/>
      <c r="C37" s="236"/>
      <c r="D37" s="237" t="s">
        <v>25</v>
      </c>
      <c r="E37" s="237"/>
      <c r="F37" s="220">
        <f>SUM(F38)</f>
        <v>10000</v>
      </c>
      <c r="G37" s="220">
        <f aca="true" t="shared" si="18" ref="G37:I38">SUM(G38)</f>
        <v>10000</v>
      </c>
      <c r="H37" s="220">
        <f>SUM(H38)</f>
        <v>10000</v>
      </c>
      <c r="I37" s="220">
        <f t="shared" si="18"/>
        <v>10000</v>
      </c>
      <c r="J37" s="220">
        <v>75000</v>
      </c>
      <c r="K37" s="220">
        <v>67500</v>
      </c>
      <c r="L37" s="220">
        <f aca="true" t="shared" si="19" ref="L37:M39">SUM(L38)</f>
        <v>10000</v>
      </c>
      <c r="M37" s="220">
        <f t="shared" si="19"/>
        <v>0</v>
      </c>
      <c r="N37" s="220">
        <f aca="true" t="shared" si="20" ref="N37:O41">+G37/F37*100</f>
        <v>100</v>
      </c>
      <c r="O37" s="238">
        <f t="shared" si="20"/>
        <v>100</v>
      </c>
      <c r="P37" s="238">
        <f aca="true" t="shared" si="21" ref="P37:P43">+I37/H37+100</f>
        <v>101</v>
      </c>
      <c r="Q37" s="238">
        <f aca="true" t="shared" si="22" ref="Q37:Q43">+L37/I37*100</f>
        <v>100</v>
      </c>
      <c r="R37" s="34">
        <f aca="true" t="shared" si="23" ref="R37:R43">+M37/L37*100</f>
        <v>0</v>
      </c>
    </row>
    <row r="38" spans="1:18" ht="12.75" hidden="1">
      <c r="A38" s="221" t="s">
        <v>141</v>
      </c>
      <c r="B38" s="239"/>
      <c r="C38" s="240" t="s">
        <v>69</v>
      </c>
      <c r="D38" s="223" t="s">
        <v>268</v>
      </c>
      <c r="E38" s="223"/>
      <c r="F38" s="224">
        <f>SUM(F39)</f>
        <v>10000</v>
      </c>
      <c r="G38" s="224">
        <f t="shared" si="18"/>
        <v>10000</v>
      </c>
      <c r="H38" s="224">
        <f>SUM(H39)</f>
        <v>10000</v>
      </c>
      <c r="I38" s="224">
        <f t="shared" si="18"/>
        <v>10000</v>
      </c>
      <c r="J38" s="224">
        <v>75000</v>
      </c>
      <c r="K38" s="224">
        <v>67500</v>
      </c>
      <c r="L38" s="224">
        <f t="shared" si="19"/>
        <v>10000</v>
      </c>
      <c r="M38" s="224">
        <f t="shared" si="19"/>
        <v>0</v>
      </c>
      <c r="N38" s="224">
        <f t="shared" si="20"/>
        <v>100</v>
      </c>
      <c r="O38" s="241">
        <f t="shared" si="20"/>
        <v>100</v>
      </c>
      <c r="P38" s="241">
        <f t="shared" si="21"/>
        <v>101</v>
      </c>
      <c r="Q38" s="241">
        <f t="shared" si="22"/>
        <v>100</v>
      </c>
      <c r="R38" s="32">
        <f t="shared" si="23"/>
        <v>0</v>
      </c>
    </row>
    <row r="39" spans="1:18" s="2" customFormat="1" ht="12.75" hidden="1">
      <c r="A39" s="225"/>
      <c r="B39" s="227">
        <v>1</v>
      </c>
      <c r="C39" s="225" t="s">
        <v>69</v>
      </c>
      <c r="D39" s="134">
        <v>3</v>
      </c>
      <c r="E39" s="135" t="s">
        <v>3</v>
      </c>
      <c r="F39" s="360">
        <f>SUM(F40)</f>
        <v>10000</v>
      </c>
      <c r="G39" s="360">
        <f>SUM(G40)</f>
        <v>10000</v>
      </c>
      <c r="H39" s="360">
        <f>SUM(H40)</f>
        <v>10000</v>
      </c>
      <c r="I39" s="360">
        <f>SUM(I40)</f>
        <v>10000</v>
      </c>
      <c r="J39" s="360">
        <v>75000</v>
      </c>
      <c r="K39" s="360">
        <v>67500</v>
      </c>
      <c r="L39" s="360">
        <f t="shared" si="19"/>
        <v>10000</v>
      </c>
      <c r="M39" s="360">
        <f t="shared" si="19"/>
        <v>0</v>
      </c>
      <c r="N39" s="138">
        <f t="shared" si="20"/>
        <v>100</v>
      </c>
      <c r="O39" s="137">
        <f t="shared" si="20"/>
        <v>100</v>
      </c>
      <c r="P39" s="137">
        <f t="shared" si="21"/>
        <v>101</v>
      </c>
      <c r="Q39" s="137">
        <f t="shared" si="22"/>
        <v>100</v>
      </c>
      <c r="R39" s="14">
        <f t="shared" si="23"/>
        <v>0</v>
      </c>
    </row>
    <row r="40" spans="1:18" s="2" customFormat="1" ht="12.75" hidden="1">
      <c r="A40" s="225"/>
      <c r="B40" s="227"/>
      <c r="C40" s="225" t="s">
        <v>69</v>
      </c>
      <c r="D40" s="134">
        <v>38</v>
      </c>
      <c r="E40" s="135" t="s">
        <v>5</v>
      </c>
      <c r="F40" s="360">
        <f>F41</f>
        <v>10000</v>
      </c>
      <c r="G40" s="360">
        <f aca="true" t="shared" si="24" ref="G40:M40">G41</f>
        <v>10000</v>
      </c>
      <c r="H40" s="360">
        <f t="shared" si="24"/>
        <v>10000</v>
      </c>
      <c r="I40" s="360">
        <f t="shared" si="24"/>
        <v>10000</v>
      </c>
      <c r="J40" s="360">
        <f t="shared" si="24"/>
        <v>0</v>
      </c>
      <c r="K40" s="360">
        <f t="shared" si="24"/>
        <v>0</v>
      </c>
      <c r="L40" s="360">
        <f t="shared" si="24"/>
        <v>10000</v>
      </c>
      <c r="M40" s="360">
        <f t="shared" si="24"/>
        <v>0</v>
      </c>
      <c r="N40" s="138">
        <f t="shared" si="20"/>
        <v>100</v>
      </c>
      <c r="O40" s="137">
        <f t="shared" si="20"/>
        <v>100</v>
      </c>
      <c r="P40" s="137">
        <f t="shared" si="21"/>
        <v>101</v>
      </c>
      <c r="Q40" s="137">
        <f t="shared" si="22"/>
        <v>100</v>
      </c>
      <c r="R40" s="14">
        <f t="shared" si="23"/>
        <v>0</v>
      </c>
    </row>
    <row r="41" spans="1:18" s="2" customFormat="1" ht="12.75" hidden="1">
      <c r="A41" s="225"/>
      <c r="B41" s="227"/>
      <c r="C41" s="225" t="s">
        <v>69</v>
      </c>
      <c r="D41" s="134">
        <v>381</v>
      </c>
      <c r="E41" s="135" t="s">
        <v>62</v>
      </c>
      <c r="F41" s="139">
        <v>10000</v>
      </c>
      <c r="G41" s="228">
        <v>10000</v>
      </c>
      <c r="H41" s="139">
        <v>10000</v>
      </c>
      <c r="I41" s="139">
        <v>10000</v>
      </c>
      <c r="J41" s="139"/>
      <c r="K41" s="139"/>
      <c r="L41" s="139">
        <v>10000</v>
      </c>
      <c r="M41" s="139"/>
      <c r="N41" s="138">
        <f t="shared" si="20"/>
        <v>100</v>
      </c>
      <c r="O41" s="137">
        <f t="shared" si="20"/>
        <v>100</v>
      </c>
      <c r="P41" s="137">
        <f t="shared" si="21"/>
        <v>101</v>
      </c>
      <c r="Q41" s="137">
        <f t="shared" si="22"/>
        <v>100</v>
      </c>
      <c r="R41" s="14">
        <f t="shared" si="23"/>
        <v>0</v>
      </c>
    </row>
    <row r="42" spans="1:18" ht="12.75" hidden="1">
      <c r="A42" s="212" t="s">
        <v>189</v>
      </c>
      <c r="B42" s="242"/>
      <c r="C42" s="214"/>
      <c r="D42" s="131" t="s">
        <v>271</v>
      </c>
      <c r="E42" s="131"/>
      <c r="F42" s="132">
        <f aca="true" t="shared" si="25" ref="F42:M42">SUM(F43,F90,F107,F141,F260,F278,F296,F303,F329,F338)</f>
        <v>3717023</v>
      </c>
      <c r="G42" s="132">
        <f t="shared" si="25"/>
        <v>4747500</v>
      </c>
      <c r="H42" s="132">
        <f t="shared" si="25"/>
        <v>6979500</v>
      </c>
      <c r="I42" s="132">
        <f t="shared" si="25"/>
        <v>6977500</v>
      </c>
      <c r="J42" s="132" t="e">
        <f t="shared" si="25"/>
        <v>#REF!</v>
      </c>
      <c r="K42" s="132" t="e">
        <f t="shared" si="25"/>
        <v>#REF!</v>
      </c>
      <c r="L42" s="132">
        <f t="shared" si="25"/>
        <v>6977500</v>
      </c>
      <c r="M42" s="132">
        <f t="shared" si="25"/>
        <v>0</v>
      </c>
      <c r="N42" s="132">
        <f>+G42/F42*100</f>
        <v>127.72318062062031</v>
      </c>
      <c r="O42" s="168">
        <f>+H42/G42*100</f>
        <v>147.01421800947867</v>
      </c>
      <c r="P42" s="168">
        <f t="shared" si="21"/>
        <v>100.99971344652195</v>
      </c>
      <c r="Q42" s="168">
        <f t="shared" si="22"/>
        <v>100</v>
      </c>
      <c r="R42" s="31">
        <f t="shared" si="23"/>
        <v>0</v>
      </c>
    </row>
    <row r="43" spans="1:18" ht="12.75" hidden="1">
      <c r="A43" s="212" t="s">
        <v>190</v>
      </c>
      <c r="B43" s="242"/>
      <c r="C43" s="214"/>
      <c r="D43" s="131" t="s">
        <v>207</v>
      </c>
      <c r="E43" s="131"/>
      <c r="F43" s="132">
        <f aca="true" t="shared" si="26" ref="F43:M43">SUM(F45)</f>
        <v>779987</v>
      </c>
      <c r="G43" s="132">
        <f t="shared" si="26"/>
        <v>1172000</v>
      </c>
      <c r="H43" s="132">
        <f t="shared" si="26"/>
        <v>1343500</v>
      </c>
      <c r="I43" s="132">
        <f t="shared" si="26"/>
        <v>1343500</v>
      </c>
      <c r="J43" s="132" t="e">
        <f t="shared" si="26"/>
        <v>#REF!</v>
      </c>
      <c r="K43" s="132" t="e">
        <f t="shared" si="26"/>
        <v>#REF!</v>
      </c>
      <c r="L43" s="132">
        <f t="shared" si="26"/>
        <v>1343500</v>
      </c>
      <c r="M43" s="132">
        <f t="shared" si="26"/>
        <v>0</v>
      </c>
      <c r="N43" s="132">
        <f>+G43/F43*100</f>
        <v>150.25891457165312</v>
      </c>
      <c r="O43" s="168">
        <f>+H43/G43*100</f>
        <v>114.63310580204778</v>
      </c>
      <c r="P43" s="168">
        <f t="shared" si="21"/>
        <v>101</v>
      </c>
      <c r="Q43" s="168">
        <f t="shared" si="22"/>
        <v>100</v>
      </c>
      <c r="R43" s="31">
        <f t="shared" si="23"/>
        <v>0</v>
      </c>
    </row>
    <row r="44" spans="1:18" ht="12.75" hidden="1">
      <c r="A44" s="212" t="s">
        <v>72</v>
      </c>
      <c r="B44" s="242"/>
      <c r="C44" s="212" t="s">
        <v>72</v>
      </c>
      <c r="D44" s="131" t="s">
        <v>71</v>
      </c>
      <c r="E44" s="131"/>
      <c r="F44" s="132"/>
      <c r="G44" s="132"/>
      <c r="H44" s="132"/>
      <c r="I44" s="132"/>
      <c r="J44" s="132"/>
      <c r="K44" s="132"/>
      <c r="L44" s="132"/>
      <c r="M44" s="132"/>
      <c r="N44" s="132"/>
      <c r="O44" s="168"/>
      <c r="P44" s="168"/>
      <c r="Q44" s="168"/>
      <c r="R44" s="31"/>
    </row>
    <row r="45" spans="1:18" ht="24.75" customHeight="1" hidden="1">
      <c r="A45" s="217" t="s">
        <v>142</v>
      </c>
      <c r="B45" s="235"/>
      <c r="C45" s="236"/>
      <c r="D45" s="243" t="s">
        <v>265</v>
      </c>
      <c r="E45" s="243" t="s">
        <v>270</v>
      </c>
      <c r="F45" s="220">
        <f aca="true" t="shared" si="27" ref="F45:M45">SUM(F46,F64,F70,F76,F80,F86)</f>
        <v>779987</v>
      </c>
      <c r="G45" s="220">
        <f>SUM(G46,G64,G70,G76,G80,G86)</f>
        <v>1172000</v>
      </c>
      <c r="H45" s="220">
        <f>SUM(H46,H64,H70,H76,H80,H86)</f>
        <v>1343500</v>
      </c>
      <c r="I45" s="220">
        <f t="shared" si="27"/>
        <v>1343500</v>
      </c>
      <c r="J45" s="220" t="e">
        <f t="shared" si="27"/>
        <v>#REF!</v>
      </c>
      <c r="K45" s="220" t="e">
        <f t="shared" si="27"/>
        <v>#REF!</v>
      </c>
      <c r="L45" s="220">
        <f>SUM(L46,L64,L70,L76,L80,L86)</f>
        <v>1343500</v>
      </c>
      <c r="M45" s="220">
        <f t="shared" si="27"/>
        <v>0</v>
      </c>
      <c r="N45" s="220">
        <f aca="true" t="shared" si="28" ref="N45:O53">+G45/F45*100</f>
        <v>150.25891457165312</v>
      </c>
      <c r="O45" s="238">
        <f t="shared" si="28"/>
        <v>114.63310580204778</v>
      </c>
      <c r="P45" s="238">
        <f>+I45/H45+100</f>
        <v>101</v>
      </c>
      <c r="Q45" s="238">
        <f>+L45/I45*100</f>
        <v>100</v>
      </c>
      <c r="R45" s="34">
        <f>+M45/L45*100</f>
        <v>0</v>
      </c>
    </row>
    <row r="46" spans="1:18" ht="12.75" hidden="1">
      <c r="A46" s="221" t="s">
        <v>143</v>
      </c>
      <c r="B46" s="239"/>
      <c r="C46" s="221" t="s">
        <v>70</v>
      </c>
      <c r="D46" s="223" t="s">
        <v>269</v>
      </c>
      <c r="E46" s="244"/>
      <c r="F46" s="224">
        <f>SUM(F47,)</f>
        <v>468276</v>
      </c>
      <c r="G46" s="224">
        <f aca="true" t="shared" si="29" ref="G46:M46">SUM(G47,)</f>
        <v>757000</v>
      </c>
      <c r="H46" s="224">
        <f t="shared" si="29"/>
        <v>929500</v>
      </c>
      <c r="I46" s="224">
        <f t="shared" si="29"/>
        <v>929500</v>
      </c>
      <c r="J46" s="224" t="e">
        <f t="shared" si="29"/>
        <v>#REF!</v>
      </c>
      <c r="K46" s="224" t="e">
        <f t="shared" si="29"/>
        <v>#REF!</v>
      </c>
      <c r="L46" s="224">
        <f t="shared" si="29"/>
        <v>929500</v>
      </c>
      <c r="M46" s="224">
        <f t="shared" si="29"/>
        <v>0</v>
      </c>
      <c r="N46" s="224">
        <f t="shared" si="28"/>
        <v>161.65680069019126</v>
      </c>
      <c r="O46" s="241">
        <f t="shared" si="28"/>
        <v>122.78731836195509</v>
      </c>
      <c r="P46" s="241">
        <f>+I46/H46+100</f>
        <v>101</v>
      </c>
      <c r="Q46" s="241">
        <f>+L46/I46*100</f>
        <v>100</v>
      </c>
      <c r="R46" s="32">
        <f>+M46/L46*100</f>
        <v>0</v>
      </c>
    </row>
    <row r="47" spans="1:18" s="2" customFormat="1" ht="12.75" hidden="1">
      <c r="A47" s="225"/>
      <c r="B47" s="227">
        <v>1</v>
      </c>
      <c r="C47" s="225" t="s">
        <v>70</v>
      </c>
      <c r="D47" s="134">
        <v>3</v>
      </c>
      <c r="E47" s="135" t="s">
        <v>3</v>
      </c>
      <c r="F47" s="360">
        <f aca="true" t="shared" si="30" ref="F47:M47">SUM(F48,F52,F58,F60,F62)</f>
        <v>468276</v>
      </c>
      <c r="G47" s="360">
        <f>SUM(G48,G52,G58,G60,G62)</f>
        <v>757000</v>
      </c>
      <c r="H47" s="360">
        <f>SUM(H48,H52,H58,H60,H62)</f>
        <v>929500</v>
      </c>
      <c r="I47" s="360">
        <f t="shared" si="30"/>
        <v>929500</v>
      </c>
      <c r="J47" s="360" t="e">
        <f t="shared" si="30"/>
        <v>#REF!</v>
      </c>
      <c r="K47" s="360" t="e">
        <f t="shared" si="30"/>
        <v>#REF!</v>
      </c>
      <c r="L47" s="360">
        <f>SUM(L48,L52,L58,L60,L62)</f>
        <v>929500</v>
      </c>
      <c r="M47" s="360">
        <f t="shared" si="30"/>
        <v>0</v>
      </c>
      <c r="N47" s="138">
        <f t="shared" si="28"/>
        <v>161.65680069019126</v>
      </c>
      <c r="O47" s="137">
        <f t="shared" si="28"/>
        <v>122.78731836195509</v>
      </c>
      <c r="P47" s="137">
        <f>+I47/H47+100</f>
        <v>101</v>
      </c>
      <c r="Q47" s="137">
        <f>+L47/I47*100</f>
        <v>100</v>
      </c>
      <c r="R47" s="14">
        <f>+M47/L47*100</f>
        <v>0</v>
      </c>
    </row>
    <row r="48" spans="1:18" s="2" customFormat="1" ht="12.75" hidden="1">
      <c r="A48" s="225"/>
      <c r="B48" s="227"/>
      <c r="C48" s="225" t="s">
        <v>70</v>
      </c>
      <c r="D48" s="134">
        <v>31</v>
      </c>
      <c r="E48" s="135" t="s">
        <v>6</v>
      </c>
      <c r="F48" s="360">
        <f aca="true" t="shared" si="31" ref="F48:M48">SUM(F49,F50,F51)</f>
        <v>278024</v>
      </c>
      <c r="G48" s="360">
        <f t="shared" si="31"/>
        <v>303500</v>
      </c>
      <c r="H48" s="360">
        <f t="shared" si="31"/>
        <v>336500</v>
      </c>
      <c r="I48" s="360">
        <f t="shared" si="31"/>
        <v>336500</v>
      </c>
      <c r="J48" s="360">
        <f t="shared" si="31"/>
        <v>0</v>
      </c>
      <c r="K48" s="360">
        <f t="shared" si="31"/>
        <v>0</v>
      </c>
      <c r="L48" s="360">
        <f t="shared" si="31"/>
        <v>336500</v>
      </c>
      <c r="M48" s="360">
        <f t="shared" si="31"/>
        <v>0</v>
      </c>
      <c r="N48" s="138">
        <f t="shared" si="28"/>
        <v>109.1632377060973</v>
      </c>
      <c r="O48" s="137">
        <f t="shared" si="28"/>
        <v>110.87314662273475</v>
      </c>
      <c r="P48" s="137">
        <f>+I48/H48+100</f>
        <v>101</v>
      </c>
      <c r="Q48" s="137">
        <f>+L48/I48*100</f>
        <v>100</v>
      </c>
      <c r="R48" s="14">
        <f>+M48/L48*100</f>
        <v>0</v>
      </c>
    </row>
    <row r="49" spans="1:18" s="2" customFormat="1" ht="12.75" hidden="1">
      <c r="A49" s="225"/>
      <c r="B49" s="227"/>
      <c r="C49" s="225" t="s">
        <v>70</v>
      </c>
      <c r="D49" s="134">
        <v>311</v>
      </c>
      <c r="E49" s="135" t="s">
        <v>67</v>
      </c>
      <c r="F49" s="139">
        <v>227409</v>
      </c>
      <c r="G49" s="228">
        <v>250000</v>
      </c>
      <c r="H49" s="139">
        <v>270000</v>
      </c>
      <c r="I49" s="139">
        <v>270000</v>
      </c>
      <c r="J49" s="139"/>
      <c r="K49" s="139"/>
      <c r="L49" s="139">
        <v>270000</v>
      </c>
      <c r="M49" s="139"/>
      <c r="N49" s="138">
        <f t="shared" si="28"/>
        <v>109.9340835235193</v>
      </c>
      <c r="O49" s="137">
        <f t="shared" si="28"/>
        <v>108</v>
      </c>
      <c r="P49" s="137">
        <f>+I49/H49+100</f>
        <v>101</v>
      </c>
      <c r="Q49" s="137">
        <f>+L49/I49*100</f>
        <v>100</v>
      </c>
      <c r="R49" s="14">
        <f>+M49/L49*100</f>
        <v>0</v>
      </c>
    </row>
    <row r="50" spans="1:18" s="3" customFormat="1" ht="12.75" hidden="1">
      <c r="A50" s="225"/>
      <c r="B50" s="227"/>
      <c r="C50" s="225" t="s">
        <v>70</v>
      </c>
      <c r="D50" s="134">
        <v>312</v>
      </c>
      <c r="E50" s="135" t="s">
        <v>7</v>
      </c>
      <c r="F50" s="139">
        <v>11500</v>
      </c>
      <c r="G50" s="228">
        <v>10000</v>
      </c>
      <c r="H50" s="139">
        <v>10000</v>
      </c>
      <c r="I50" s="139">
        <v>10000</v>
      </c>
      <c r="J50" s="139"/>
      <c r="K50" s="139"/>
      <c r="L50" s="139">
        <v>10000</v>
      </c>
      <c r="M50" s="139"/>
      <c r="N50" s="138">
        <f t="shared" si="28"/>
        <v>86.95652173913044</v>
      </c>
      <c r="O50" s="137">
        <f t="shared" si="28"/>
        <v>100</v>
      </c>
      <c r="P50" s="137">
        <f aca="true" t="shared" si="32" ref="P50:P57">+I50/H50+100</f>
        <v>101</v>
      </c>
      <c r="Q50" s="137">
        <f aca="true" t="shared" si="33" ref="Q50:Q57">+L50/I50*100</f>
        <v>100</v>
      </c>
      <c r="R50" s="14">
        <f aca="true" t="shared" si="34" ref="R50:R57">+M50/L50*100</f>
        <v>0</v>
      </c>
    </row>
    <row r="51" spans="1:18" s="3" customFormat="1" ht="12.75" hidden="1">
      <c r="A51" s="225"/>
      <c r="B51" s="227"/>
      <c r="C51" s="225" t="s">
        <v>70</v>
      </c>
      <c r="D51" s="134">
        <v>313</v>
      </c>
      <c r="E51" s="135" t="s">
        <v>57</v>
      </c>
      <c r="F51" s="139">
        <v>39115</v>
      </c>
      <c r="G51" s="228">
        <v>43500</v>
      </c>
      <c r="H51" s="139">
        <v>56500</v>
      </c>
      <c r="I51" s="139">
        <v>56500</v>
      </c>
      <c r="J51" s="139"/>
      <c r="K51" s="139"/>
      <c r="L51" s="139">
        <v>56500</v>
      </c>
      <c r="M51" s="139"/>
      <c r="N51" s="138">
        <f t="shared" si="28"/>
        <v>111.21053304358941</v>
      </c>
      <c r="O51" s="137">
        <f t="shared" si="28"/>
        <v>129.8850574712644</v>
      </c>
      <c r="P51" s="137">
        <f t="shared" si="32"/>
        <v>101</v>
      </c>
      <c r="Q51" s="137">
        <f t="shared" si="33"/>
        <v>100</v>
      </c>
      <c r="R51" s="14">
        <f t="shared" si="34"/>
        <v>0</v>
      </c>
    </row>
    <row r="52" spans="1:18" s="2" customFormat="1" ht="12.75" hidden="1">
      <c r="A52" s="225"/>
      <c r="B52" s="227"/>
      <c r="C52" s="225" t="s">
        <v>70</v>
      </c>
      <c r="D52" s="134">
        <v>32</v>
      </c>
      <c r="E52" s="135" t="s">
        <v>4</v>
      </c>
      <c r="F52" s="360">
        <f aca="true" t="shared" si="35" ref="F52:M52">SUM(F53,F54,F55,F56,F57)</f>
        <v>181587</v>
      </c>
      <c r="G52" s="360">
        <f t="shared" si="35"/>
        <v>440500</v>
      </c>
      <c r="H52" s="360">
        <f t="shared" si="35"/>
        <v>580000</v>
      </c>
      <c r="I52" s="360">
        <f t="shared" si="35"/>
        <v>580000</v>
      </c>
      <c r="J52" s="360">
        <f t="shared" si="35"/>
        <v>0</v>
      </c>
      <c r="K52" s="360">
        <f t="shared" si="35"/>
        <v>0</v>
      </c>
      <c r="L52" s="360">
        <f t="shared" si="35"/>
        <v>580000</v>
      </c>
      <c r="M52" s="360">
        <f t="shared" si="35"/>
        <v>0</v>
      </c>
      <c r="N52" s="138">
        <f>+G52/F52*100</f>
        <v>242.58344485012694</v>
      </c>
      <c r="O52" s="137">
        <f t="shared" si="28"/>
        <v>131.66855845629965</v>
      </c>
      <c r="P52" s="137">
        <f t="shared" si="32"/>
        <v>101</v>
      </c>
      <c r="Q52" s="137">
        <f t="shared" si="33"/>
        <v>100</v>
      </c>
      <c r="R52" s="14">
        <f t="shared" si="34"/>
        <v>0</v>
      </c>
    </row>
    <row r="53" spans="1:18" s="2" customFormat="1" ht="12.75" hidden="1">
      <c r="A53" s="225"/>
      <c r="B53" s="227"/>
      <c r="C53" s="225" t="s">
        <v>70</v>
      </c>
      <c r="D53" s="134">
        <v>321</v>
      </c>
      <c r="E53" s="135" t="s">
        <v>58</v>
      </c>
      <c r="F53" s="139">
        <v>1200</v>
      </c>
      <c r="G53" s="228">
        <v>6000</v>
      </c>
      <c r="H53" s="139">
        <v>18000</v>
      </c>
      <c r="I53" s="139">
        <v>18000</v>
      </c>
      <c r="J53" s="139"/>
      <c r="K53" s="139"/>
      <c r="L53" s="139">
        <v>18000</v>
      </c>
      <c r="M53" s="139"/>
      <c r="N53" s="138">
        <f>+G53/F53*100</f>
        <v>500</v>
      </c>
      <c r="O53" s="137">
        <f t="shared" si="28"/>
        <v>300</v>
      </c>
      <c r="P53" s="137">
        <f t="shared" si="32"/>
        <v>101</v>
      </c>
      <c r="Q53" s="137">
        <f t="shared" si="33"/>
        <v>100</v>
      </c>
      <c r="R53" s="14">
        <f t="shared" si="34"/>
        <v>0</v>
      </c>
    </row>
    <row r="54" spans="1:18" s="3" customFormat="1" ht="12.75" hidden="1">
      <c r="A54" s="225"/>
      <c r="B54" s="227"/>
      <c r="C54" s="225" t="s">
        <v>70</v>
      </c>
      <c r="D54" s="134">
        <v>322</v>
      </c>
      <c r="E54" s="135" t="s">
        <v>59</v>
      </c>
      <c r="F54" s="139">
        <v>63146</v>
      </c>
      <c r="G54" s="228">
        <v>84500</v>
      </c>
      <c r="H54" s="139">
        <v>64000</v>
      </c>
      <c r="I54" s="139">
        <v>64000</v>
      </c>
      <c r="J54" s="139"/>
      <c r="K54" s="139"/>
      <c r="L54" s="139">
        <v>64000</v>
      </c>
      <c r="M54" s="139"/>
      <c r="N54" s="138">
        <f aca="true" t="shared" si="36" ref="N54:O63">+G54/F54*100</f>
        <v>133.81686884363222</v>
      </c>
      <c r="O54" s="137">
        <f t="shared" si="36"/>
        <v>75.7396449704142</v>
      </c>
      <c r="P54" s="137">
        <f t="shared" si="32"/>
        <v>101</v>
      </c>
      <c r="Q54" s="137">
        <f t="shared" si="33"/>
        <v>100</v>
      </c>
      <c r="R54" s="14">
        <f t="shared" si="34"/>
        <v>0</v>
      </c>
    </row>
    <row r="55" spans="1:18" s="3" customFormat="1" ht="12.75" hidden="1">
      <c r="A55" s="225"/>
      <c r="B55" s="227"/>
      <c r="C55" s="225" t="s">
        <v>70</v>
      </c>
      <c r="D55" s="134">
        <v>323</v>
      </c>
      <c r="E55" s="135" t="s">
        <v>55</v>
      </c>
      <c r="F55" s="139">
        <v>101938</v>
      </c>
      <c r="G55" s="228">
        <v>326000</v>
      </c>
      <c r="H55" s="139">
        <v>452000</v>
      </c>
      <c r="I55" s="139">
        <v>452000</v>
      </c>
      <c r="J55" s="139"/>
      <c r="K55" s="139"/>
      <c r="L55" s="139">
        <v>452000</v>
      </c>
      <c r="M55" s="139"/>
      <c r="N55" s="138">
        <f t="shared" si="36"/>
        <v>319.80223272969846</v>
      </c>
      <c r="O55" s="137">
        <f t="shared" si="36"/>
        <v>138.65030674846625</v>
      </c>
      <c r="P55" s="137">
        <f t="shared" si="32"/>
        <v>101</v>
      </c>
      <c r="Q55" s="137">
        <f t="shared" si="33"/>
        <v>100</v>
      </c>
      <c r="R55" s="14">
        <f t="shared" si="34"/>
        <v>0</v>
      </c>
    </row>
    <row r="56" spans="1:18" s="3" customFormat="1" ht="12.75" hidden="1">
      <c r="A56" s="225"/>
      <c r="B56" s="245"/>
      <c r="C56" s="225" t="s">
        <v>70</v>
      </c>
      <c r="D56" s="134">
        <v>324</v>
      </c>
      <c r="E56" s="135" t="s">
        <v>122</v>
      </c>
      <c r="F56" s="139">
        <v>9811</v>
      </c>
      <c r="G56" s="228">
        <v>12000</v>
      </c>
      <c r="H56" s="139">
        <v>24000</v>
      </c>
      <c r="I56" s="139">
        <v>24000</v>
      </c>
      <c r="J56" s="139"/>
      <c r="K56" s="139"/>
      <c r="L56" s="139">
        <v>24000</v>
      </c>
      <c r="M56" s="139"/>
      <c r="N56" s="138">
        <f t="shared" si="36"/>
        <v>122.3116909591275</v>
      </c>
      <c r="O56" s="137">
        <f t="shared" si="36"/>
        <v>200</v>
      </c>
      <c r="P56" s="137">
        <f t="shared" si="32"/>
        <v>101</v>
      </c>
      <c r="Q56" s="137">
        <f t="shared" si="33"/>
        <v>100</v>
      </c>
      <c r="R56" s="14">
        <f t="shared" si="34"/>
        <v>0</v>
      </c>
    </row>
    <row r="57" spans="1:18" s="3" customFormat="1" ht="12" customHeight="1" hidden="1">
      <c r="A57" s="225"/>
      <c r="B57" s="227"/>
      <c r="C57" s="225" t="s">
        <v>70</v>
      </c>
      <c r="D57" s="246">
        <v>329</v>
      </c>
      <c r="E57" s="247" t="s">
        <v>8</v>
      </c>
      <c r="F57" s="139">
        <v>5492</v>
      </c>
      <c r="G57" s="228">
        <v>12000</v>
      </c>
      <c r="H57" s="139">
        <v>22000</v>
      </c>
      <c r="I57" s="139">
        <v>22000</v>
      </c>
      <c r="J57" s="139"/>
      <c r="K57" s="139"/>
      <c r="L57" s="139">
        <v>22000</v>
      </c>
      <c r="M57" s="139"/>
      <c r="N57" s="138">
        <f t="shared" si="36"/>
        <v>218.4996358339403</v>
      </c>
      <c r="O57" s="137">
        <f t="shared" si="36"/>
        <v>183.33333333333331</v>
      </c>
      <c r="P57" s="137">
        <f t="shared" si="32"/>
        <v>101</v>
      </c>
      <c r="Q57" s="137">
        <f t="shared" si="33"/>
        <v>100</v>
      </c>
      <c r="R57" s="14">
        <f t="shared" si="34"/>
        <v>0</v>
      </c>
    </row>
    <row r="58" spans="1:18" s="2" customFormat="1" ht="12.75" hidden="1">
      <c r="A58" s="225"/>
      <c r="B58" s="227"/>
      <c r="C58" s="225" t="s">
        <v>70</v>
      </c>
      <c r="D58" s="134">
        <v>34</v>
      </c>
      <c r="E58" s="135" t="s">
        <v>9</v>
      </c>
      <c r="F58" s="360">
        <f>SUM(F59)</f>
        <v>8665</v>
      </c>
      <c r="G58" s="360">
        <f aca="true" t="shared" si="37" ref="G58:M58">SUM(G59)</f>
        <v>13000</v>
      </c>
      <c r="H58" s="360">
        <f t="shared" si="37"/>
        <v>13000</v>
      </c>
      <c r="I58" s="360">
        <f t="shared" si="37"/>
        <v>13000</v>
      </c>
      <c r="J58" s="360">
        <f t="shared" si="37"/>
        <v>0</v>
      </c>
      <c r="K58" s="360">
        <f t="shared" si="37"/>
        <v>0</v>
      </c>
      <c r="L58" s="360">
        <f t="shared" si="37"/>
        <v>13000</v>
      </c>
      <c r="M58" s="360">
        <f t="shared" si="37"/>
        <v>0</v>
      </c>
      <c r="N58" s="138">
        <f t="shared" si="36"/>
        <v>150.02885170225045</v>
      </c>
      <c r="O58" s="137">
        <f aca="true" t="shared" si="38" ref="O58:O69">+H58/G58*100</f>
        <v>100</v>
      </c>
      <c r="P58" s="137">
        <f aca="true" t="shared" si="39" ref="P58:P63">+I58/H58+100</f>
        <v>101</v>
      </c>
      <c r="Q58" s="137">
        <f aca="true" t="shared" si="40" ref="Q58:Q63">+L58/I58*100</f>
        <v>100</v>
      </c>
      <c r="R58" s="14">
        <f aca="true" t="shared" si="41" ref="R58:R63">+M58/L58*100</f>
        <v>0</v>
      </c>
    </row>
    <row r="59" spans="1:18" s="2" customFormat="1" ht="12.75" hidden="1">
      <c r="A59" s="225"/>
      <c r="B59" s="227"/>
      <c r="C59" s="225" t="s">
        <v>70</v>
      </c>
      <c r="D59" s="134">
        <v>343</v>
      </c>
      <c r="E59" s="135" t="s">
        <v>56</v>
      </c>
      <c r="F59" s="139">
        <v>8665</v>
      </c>
      <c r="G59" s="228">
        <v>13000</v>
      </c>
      <c r="H59" s="139">
        <v>13000</v>
      </c>
      <c r="I59" s="139">
        <v>13000</v>
      </c>
      <c r="J59" s="139"/>
      <c r="K59" s="139"/>
      <c r="L59" s="139">
        <v>13000</v>
      </c>
      <c r="M59" s="139"/>
      <c r="N59" s="138">
        <f t="shared" si="36"/>
        <v>150.02885170225045</v>
      </c>
      <c r="O59" s="137">
        <f t="shared" si="38"/>
        <v>100</v>
      </c>
      <c r="P59" s="137">
        <f t="shared" si="39"/>
        <v>101</v>
      </c>
      <c r="Q59" s="137">
        <f t="shared" si="40"/>
        <v>100</v>
      </c>
      <c r="R59" s="14">
        <f t="shared" si="41"/>
        <v>0</v>
      </c>
    </row>
    <row r="60" spans="1:18" s="2" customFormat="1" ht="12.75" hidden="1">
      <c r="A60" s="225"/>
      <c r="B60" s="227"/>
      <c r="C60" s="225" t="s">
        <v>70</v>
      </c>
      <c r="D60" s="134">
        <v>36</v>
      </c>
      <c r="E60" s="135" t="s">
        <v>37</v>
      </c>
      <c r="F60" s="360">
        <f>SUM(F61)</f>
        <v>0</v>
      </c>
      <c r="G60" s="360">
        <f aca="true" t="shared" si="42" ref="G60:M60">SUM(G61)</f>
        <v>0</v>
      </c>
      <c r="H60" s="360">
        <f t="shared" si="42"/>
        <v>0</v>
      </c>
      <c r="I60" s="360">
        <f t="shared" si="42"/>
        <v>0</v>
      </c>
      <c r="J60" s="360" t="e">
        <f t="shared" si="42"/>
        <v>#REF!</v>
      </c>
      <c r="K60" s="360" t="e">
        <f t="shared" si="42"/>
        <v>#REF!</v>
      </c>
      <c r="L60" s="360">
        <f t="shared" si="42"/>
        <v>0</v>
      </c>
      <c r="M60" s="360">
        <f t="shared" si="42"/>
        <v>0</v>
      </c>
      <c r="N60" s="138" t="e">
        <f t="shared" si="36"/>
        <v>#DIV/0!</v>
      </c>
      <c r="O60" s="137" t="e">
        <f t="shared" si="38"/>
        <v>#DIV/0!</v>
      </c>
      <c r="P60" s="137" t="e">
        <f t="shared" si="39"/>
        <v>#DIV/0!</v>
      </c>
      <c r="Q60" s="137" t="e">
        <f t="shared" si="40"/>
        <v>#DIV/0!</v>
      </c>
      <c r="R60" s="14" t="e">
        <f t="shared" si="41"/>
        <v>#DIV/0!</v>
      </c>
    </row>
    <row r="61" spans="1:18" s="2" customFormat="1" ht="12.75" hidden="1">
      <c r="A61" s="225"/>
      <c r="B61" s="227"/>
      <c r="C61" s="225" t="s">
        <v>70</v>
      </c>
      <c r="D61" s="134">
        <v>363</v>
      </c>
      <c r="E61" s="135" t="s">
        <v>37</v>
      </c>
      <c r="F61" s="139">
        <v>0</v>
      </c>
      <c r="G61" s="228">
        <v>0</v>
      </c>
      <c r="H61" s="139">
        <v>0</v>
      </c>
      <c r="I61" s="139">
        <v>0</v>
      </c>
      <c r="J61" s="139" t="e">
        <f>SUM(#REF!)</f>
        <v>#REF!</v>
      </c>
      <c r="K61" s="139" t="e">
        <f>SUM(#REF!)</f>
        <v>#REF!</v>
      </c>
      <c r="L61" s="139">
        <v>0</v>
      </c>
      <c r="M61" s="139">
        <v>0</v>
      </c>
      <c r="N61" s="138" t="e">
        <f t="shared" si="36"/>
        <v>#DIV/0!</v>
      </c>
      <c r="O61" s="137" t="e">
        <f t="shared" si="38"/>
        <v>#DIV/0!</v>
      </c>
      <c r="P61" s="137" t="e">
        <f t="shared" si="39"/>
        <v>#DIV/0!</v>
      </c>
      <c r="Q61" s="137" t="e">
        <f t="shared" si="40"/>
        <v>#DIV/0!</v>
      </c>
      <c r="R61" s="14" t="e">
        <f t="shared" si="41"/>
        <v>#DIV/0!</v>
      </c>
    </row>
    <row r="62" spans="1:18" s="2" customFormat="1" ht="12.75" hidden="1">
      <c r="A62" s="225"/>
      <c r="B62" s="227"/>
      <c r="C62" s="225" t="s">
        <v>70</v>
      </c>
      <c r="D62" s="134">
        <v>38</v>
      </c>
      <c r="E62" s="135" t="s">
        <v>123</v>
      </c>
      <c r="F62" s="360">
        <f>SUM(F63)</f>
        <v>0</v>
      </c>
      <c r="G62" s="360">
        <f aca="true" t="shared" si="43" ref="G62:M62">SUM(G63)</f>
        <v>0</v>
      </c>
      <c r="H62" s="360">
        <f t="shared" si="43"/>
        <v>0</v>
      </c>
      <c r="I62" s="360">
        <f t="shared" si="43"/>
        <v>0</v>
      </c>
      <c r="J62" s="360" t="e">
        <f t="shared" si="43"/>
        <v>#REF!</v>
      </c>
      <c r="K62" s="360" t="e">
        <f t="shared" si="43"/>
        <v>#REF!</v>
      </c>
      <c r="L62" s="360">
        <f t="shared" si="43"/>
        <v>0</v>
      </c>
      <c r="M62" s="360">
        <f t="shared" si="43"/>
        <v>0</v>
      </c>
      <c r="N62" s="138" t="e">
        <f t="shared" si="36"/>
        <v>#DIV/0!</v>
      </c>
      <c r="O62" s="137" t="e">
        <f t="shared" si="38"/>
        <v>#DIV/0!</v>
      </c>
      <c r="P62" s="137" t="e">
        <f t="shared" si="39"/>
        <v>#DIV/0!</v>
      </c>
      <c r="Q62" s="137" t="e">
        <f t="shared" si="40"/>
        <v>#DIV/0!</v>
      </c>
      <c r="R62" s="14" t="e">
        <f t="shared" si="41"/>
        <v>#DIV/0!</v>
      </c>
    </row>
    <row r="63" spans="1:18" s="2" customFormat="1" ht="12.75" hidden="1">
      <c r="A63" s="225"/>
      <c r="B63" s="227"/>
      <c r="C63" s="225" t="s">
        <v>70</v>
      </c>
      <c r="D63" s="134">
        <v>383</v>
      </c>
      <c r="E63" s="135" t="s">
        <v>124</v>
      </c>
      <c r="F63" s="139">
        <v>0</v>
      </c>
      <c r="G63" s="228">
        <v>0</v>
      </c>
      <c r="H63" s="139">
        <v>0</v>
      </c>
      <c r="I63" s="139">
        <v>0</v>
      </c>
      <c r="J63" s="139" t="e">
        <f>SUM(#REF!)</f>
        <v>#REF!</v>
      </c>
      <c r="K63" s="139" t="e">
        <f>SUM(#REF!)</f>
        <v>#REF!</v>
      </c>
      <c r="L63" s="139">
        <v>0</v>
      </c>
      <c r="M63" s="139">
        <v>0</v>
      </c>
      <c r="N63" s="138" t="e">
        <f t="shared" si="36"/>
        <v>#DIV/0!</v>
      </c>
      <c r="O63" s="137" t="e">
        <f t="shared" si="38"/>
        <v>#DIV/0!</v>
      </c>
      <c r="P63" s="137" t="e">
        <f t="shared" si="39"/>
        <v>#DIV/0!</v>
      </c>
      <c r="Q63" s="137" t="e">
        <f t="shared" si="40"/>
        <v>#DIV/0!</v>
      </c>
      <c r="R63" s="14" t="e">
        <f t="shared" si="41"/>
        <v>#DIV/0!</v>
      </c>
    </row>
    <row r="64" spans="1:31" s="6" customFormat="1" ht="12.75" customHeight="1" hidden="1">
      <c r="A64" s="229" t="s">
        <v>144</v>
      </c>
      <c r="B64" s="248"/>
      <c r="C64" s="229" t="s">
        <v>73</v>
      </c>
      <c r="D64" s="249" t="s">
        <v>267</v>
      </c>
      <c r="E64" s="250" t="s">
        <v>26</v>
      </c>
      <c r="F64" s="241">
        <f aca="true" t="shared" si="44" ref="F64:I65">SUM(F65)</f>
        <v>157307</v>
      </c>
      <c r="G64" s="241">
        <f t="shared" si="44"/>
        <v>72000</v>
      </c>
      <c r="H64" s="241">
        <f>SUM(H65)</f>
        <v>109000</v>
      </c>
      <c r="I64" s="241">
        <f t="shared" si="44"/>
        <v>109000</v>
      </c>
      <c r="J64" s="251"/>
      <c r="K64" s="251"/>
      <c r="L64" s="241">
        <f>SUM(L65)</f>
        <v>109000</v>
      </c>
      <c r="M64" s="241">
        <f>SUM(M65)</f>
        <v>0</v>
      </c>
      <c r="N64" s="224">
        <f>+G64/F64*100</f>
        <v>45.77037258354682</v>
      </c>
      <c r="O64" s="241">
        <f t="shared" si="38"/>
        <v>151.38888888888889</v>
      </c>
      <c r="P64" s="241">
        <f aca="true" t="shared" si="45" ref="P64:P69">+I64/H64+100</f>
        <v>101</v>
      </c>
      <c r="Q64" s="241">
        <f aca="true" t="shared" si="46" ref="Q64:Q69">+L64/I64*100</f>
        <v>100</v>
      </c>
      <c r="R64" s="32">
        <f aca="true" t="shared" si="47" ref="R64:R69">+M64/L64*100</f>
        <v>0</v>
      </c>
      <c r="S64" s="7"/>
      <c r="T64" s="7"/>
      <c r="U64" s="7"/>
      <c r="V64" s="7"/>
      <c r="W64" s="7"/>
      <c r="X64" s="388"/>
      <c r="Y64" s="388"/>
      <c r="Z64" s="388"/>
      <c r="AA64" s="388"/>
      <c r="AB64" s="388"/>
      <c r="AC64" s="388"/>
      <c r="AD64" s="388"/>
      <c r="AE64" s="388"/>
    </row>
    <row r="65" spans="1:18" s="3" customFormat="1" ht="12.75" hidden="1">
      <c r="A65" s="225"/>
      <c r="B65" s="227">
        <v>3</v>
      </c>
      <c r="C65" s="252" t="s">
        <v>73</v>
      </c>
      <c r="D65" s="134">
        <v>3</v>
      </c>
      <c r="E65" s="135" t="s">
        <v>3</v>
      </c>
      <c r="F65" s="360">
        <f t="shared" si="44"/>
        <v>157307</v>
      </c>
      <c r="G65" s="360">
        <f t="shared" si="44"/>
        <v>72000</v>
      </c>
      <c r="H65" s="360">
        <f>SUM(H66)</f>
        <v>109000</v>
      </c>
      <c r="I65" s="360">
        <f t="shared" si="44"/>
        <v>109000</v>
      </c>
      <c r="J65" s="375"/>
      <c r="K65" s="375"/>
      <c r="L65" s="360">
        <f>SUM(L66)</f>
        <v>109000</v>
      </c>
      <c r="M65" s="360">
        <f>SUM(M66)</f>
        <v>0</v>
      </c>
      <c r="N65" s="138">
        <f>+G65/F65*100</f>
        <v>45.77037258354682</v>
      </c>
      <c r="O65" s="137">
        <f t="shared" si="38"/>
        <v>151.38888888888889</v>
      </c>
      <c r="P65" s="137">
        <f t="shared" si="45"/>
        <v>101</v>
      </c>
      <c r="Q65" s="137">
        <f t="shared" si="46"/>
        <v>100</v>
      </c>
      <c r="R65" s="14">
        <f t="shared" si="47"/>
        <v>0</v>
      </c>
    </row>
    <row r="66" spans="1:18" s="3" customFormat="1" ht="12.75" hidden="1">
      <c r="A66" s="225"/>
      <c r="B66" s="227"/>
      <c r="C66" s="252" t="s">
        <v>73</v>
      </c>
      <c r="D66" s="134">
        <v>32</v>
      </c>
      <c r="E66" s="135" t="s">
        <v>4</v>
      </c>
      <c r="F66" s="360">
        <f aca="true" t="shared" si="48" ref="F66:M66">SUM(F67,F68,F69)</f>
        <v>157307</v>
      </c>
      <c r="G66" s="360">
        <f t="shared" si="48"/>
        <v>72000</v>
      </c>
      <c r="H66" s="360">
        <f t="shared" si="48"/>
        <v>109000</v>
      </c>
      <c r="I66" s="360">
        <f t="shared" si="48"/>
        <v>109000</v>
      </c>
      <c r="J66" s="360">
        <f t="shared" si="48"/>
        <v>0</v>
      </c>
      <c r="K66" s="360">
        <f t="shared" si="48"/>
        <v>0</v>
      </c>
      <c r="L66" s="360">
        <f t="shared" si="48"/>
        <v>109000</v>
      </c>
      <c r="M66" s="360">
        <f t="shared" si="48"/>
        <v>0</v>
      </c>
      <c r="N66" s="138">
        <f aca="true" t="shared" si="49" ref="N66:O110">+G66/F66*100</f>
        <v>45.77037258354682</v>
      </c>
      <c r="O66" s="137">
        <f t="shared" si="38"/>
        <v>151.38888888888889</v>
      </c>
      <c r="P66" s="137">
        <f t="shared" si="45"/>
        <v>101</v>
      </c>
      <c r="Q66" s="137">
        <f t="shared" si="46"/>
        <v>100</v>
      </c>
      <c r="R66" s="14">
        <f t="shared" si="47"/>
        <v>0</v>
      </c>
    </row>
    <row r="67" spans="1:18" s="3" customFormat="1" ht="12.75" hidden="1">
      <c r="A67" s="225"/>
      <c r="B67" s="227"/>
      <c r="C67" s="252" t="s">
        <v>73</v>
      </c>
      <c r="D67" s="134">
        <v>322</v>
      </c>
      <c r="E67" s="135" t="s">
        <v>59</v>
      </c>
      <c r="F67" s="139"/>
      <c r="G67" s="228"/>
      <c r="H67" s="139">
        <v>5000</v>
      </c>
      <c r="I67" s="139">
        <v>5000</v>
      </c>
      <c r="J67" s="139"/>
      <c r="K67" s="139"/>
      <c r="L67" s="139">
        <v>5000</v>
      </c>
      <c r="M67" s="139"/>
      <c r="N67" s="138" t="e">
        <f t="shared" si="49"/>
        <v>#DIV/0!</v>
      </c>
      <c r="O67" s="137" t="e">
        <f t="shared" si="38"/>
        <v>#DIV/0!</v>
      </c>
      <c r="P67" s="137">
        <f t="shared" si="45"/>
        <v>101</v>
      </c>
      <c r="Q67" s="137">
        <f t="shared" si="46"/>
        <v>100</v>
      </c>
      <c r="R67" s="14">
        <f t="shared" si="47"/>
        <v>0</v>
      </c>
    </row>
    <row r="68" spans="1:18" s="3" customFormat="1" ht="12.75" hidden="1">
      <c r="A68" s="225"/>
      <c r="B68" s="227"/>
      <c r="C68" s="252" t="s">
        <v>73</v>
      </c>
      <c r="D68" s="134">
        <v>323</v>
      </c>
      <c r="E68" s="135" t="s">
        <v>55</v>
      </c>
      <c r="F68" s="139"/>
      <c r="G68" s="228">
        <v>2000</v>
      </c>
      <c r="H68" s="139">
        <v>4000</v>
      </c>
      <c r="I68" s="139">
        <v>4000</v>
      </c>
      <c r="J68" s="139"/>
      <c r="K68" s="139"/>
      <c r="L68" s="139">
        <v>4000</v>
      </c>
      <c r="M68" s="139"/>
      <c r="N68" s="138" t="e">
        <f t="shared" si="49"/>
        <v>#DIV/0!</v>
      </c>
      <c r="O68" s="137">
        <f t="shared" si="38"/>
        <v>200</v>
      </c>
      <c r="P68" s="137">
        <f t="shared" si="45"/>
        <v>101</v>
      </c>
      <c r="Q68" s="137">
        <f t="shared" si="46"/>
        <v>100</v>
      </c>
      <c r="R68" s="14">
        <f t="shared" si="47"/>
        <v>0</v>
      </c>
    </row>
    <row r="69" spans="1:18" s="3" customFormat="1" ht="12.75" hidden="1">
      <c r="A69" s="225"/>
      <c r="B69" s="227"/>
      <c r="C69" s="252" t="s">
        <v>73</v>
      </c>
      <c r="D69" s="134">
        <v>329</v>
      </c>
      <c r="E69" s="135" t="s">
        <v>8</v>
      </c>
      <c r="F69" s="139">
        <v>157307</v>
      </c>
      <c r="G69" s="228">
        <v>70000</v>
      </c>
      <c r="H69" s="139">
        <v>100000</v>
      </c>
      <c r="I69" s="139">
        <v>100000</v>
      </c>
      <c r="J69" s="139"/>
      <c r="K69" s="139"/>
      <c r="L69" s="139">
        <v>100000</v>
      </c>
      <c r="M69" s="139"/>
      <c r="N69" s="138">
        <f t="shared" si="49"/>
        <v>44.49897334511497</v>
      </c>
      <c r="O69" s="137">
        <f t="shared" si="38"/>
        <v>142.85714285714286</v>
      </c>
      <c r="P69" s="137">
        <f t="shared" si="45"/>
        <v>101</v>
      </c>
      <c r="Q69" s="137">
        <f t="shared" si="46"/>
        <v>100</v>
      </c>
      <c r="R69" s="14">
        <f t="shared" si="47"/>
        <v>0</v>
      </c>
    </row>
    <row r="70" spans="1:18" ht="12.75" hidden="1">
      <c r="A70" s="221" t="s">
        <v>145</v>
      </c>
      <c r="B70" s="239"/>
      <c r="C70" s="253" t="s">
        <v>70</v>
      </c>
      <c r="D70" s="254" t="s">
        <v>272</v>
      </c>
      <c r="E70" s="223" t="s">
        <v>27</v>
      </c>
      <c r="F70" s="224">
        <f aca="true" t="shared" si="50" ref="F70:I71">SUM(F71)</f>
        <v>113943</v>
      </c>
      <c r="G70" s="224">
        <f t="shared" si="50"/>
        <v>243000</v>
      </c>
      <c r="H70" s="224">
        <f>SUM(H71)</f>
        <v>230000</v>
      </c>
      <c r="I70" s="224">
        <f t="shared" si="50"/>
        <v>230000</v>
      </c>
      <c r="J70" s="224">
        <v>395750</v>
      </c>
      <c r="K70" s="224">
        <v>295200</v>
      </c>
      <c r="L70" s="224">
        <f>SUM(L71)</f>
        <v>230000</v>
      </c>
      <c r="M70" s="224">
        <f>SUM(M71)</f>
        <v>0</v>
      </c>
      <c r="N70" s="224">
        <f t="shared" si="49"/>
        <v>213.2645270003423</v>
      </c>
      <c r="O70" s="241">
        <f t="shared" si="49"/>
        <v>94.65020576131687</v>
      </c>
      <c r="P70" s="241">
        <f aca="true" t="shared" si="51" ref="P70:P115">+I70/H70+100</f>
        <v>101</v>
      </c>
      <c r="Q70" s="241">
        <f aca="true" t="shared" si="52" ref="Q70:Q115">+L70/I70*100</f>
        <v>100</v>
      </c>
      <c r="R70" s="32">
        <f aca="true" t="shared" si="53" ref="R70:R115">+M70/L70*100</f>
        <v>0</v>
      </c>
    </row>
    <row r="71" spans="1:18" s="2" customFormat="1" ht="12.75" hidden="1">
      <c r="A71" s="225"/>
      <c r="B71" s="227">
        <v>3</v>
      </c>
      <c r="C71" s="225" t="s">
        <v>70</v>
      </c>
      <c r="D71" s="134">
        <v>3</v>
      </c>
      <c r="E71" s="135" t="s">
        <v>3</v>
      </c>
      <c r="F71" s="360">
        <f t="shared" si="50"/>
        <v>113943</v>
      </c>
      <c r="G71" s="360">
        <f t="shared" si="50"/>
        <v>243000</v>
      </c>
      <c r="H71" s="360">
        <f>SUM(H72)</f>
        <v>230000</v>
      </c>
      <c r="I71" s="360">
        <f t="shared" si="50"/>
        <v>230000</v>
      </c>
      <c r="J71" s="360">
        <v>395750</v>
      </c>
      <c r="K71" s="360">
        <v>295200</v>
      </c>
      <c r="L71" s="360">
        <f>SUM(L72)</f>
        <v>230000</v>
      </c>
      <c r="M71" s="360">
        <f>SUM(M72)</f>
        <v>0</v>
      </c>
      <c r="N71" s="138">
        <f t="shared" si="49"/>
        <v>213.2645270003423</v>
      </c>
      <c r="O71" s="137">
        <f t="shared" si="49"/>
        <v>94.65020576131687</v>
      </c>
      <c r="P71" s="137">
        <f t="shared" si="51"/>
        <v>101</v>
      </c>
      <c r="Q71" s="137">
        <f t="shared" si="52"/>
        <v>100</v>
      </c>
      <c r="R71" s="14">
        <f t="shared" si="53"/>
        <v>0</v>
      </c>
    </row>
    <row r="72" spans="1:18" s="2" customFormat="1" ht="12.75" hidden="1">
      <c r="A72" s="225"/>
      <c r="B72" s="227"/>
      <c r="C72" s="225" t="s">
        <v>70</v>
      </c>
      <c r="D72" s="134">
        <v>32</v>
      </c>
      <c r="E72" s="135" t="s">
        <v>4</v>
      </c>
      <c r="F72" s="360">
        <f aca="true" t="shared" si="54" ref="F72:M72">SUM(F73,F74,F75)</f>
        <v>113943</v>
      </c>
      <c r="G72" s="360">
        <f t="shared" si="54"/>
        <v>243000</v>
      </c>
      <c r="H72" s="360">
        <f t="shared" si="54"/>
        <v>230000</v>
      </c>
      <c r="I72" s="360">
        <f t="shared" si="54"/>
        <v>230000</v>
      </c>
      <c r="J72" s="360">
        <f t="shared" si="54"/>
        <v>0</v>
      </c>
      <c r="K72" s="360">
        <f t="shared" si="54"/>
        <v>0</v>
      </c>
      <c r="L72" s="360">
        <f t="shared" si="54"/>
        <v>230000</v>
      </c>
      <c r="M72" s="360">
        <f t="shared" si="54"/>
        <v>0</v>
      </c>
      <c r="N72" s="138">
        <f t="shared" si="49"/>
        <v>213.2645270003423</v>
      </c>
      <c r="O72" s="137">
        <f t="shared" si="49"/>
        <v>94.65020576131687</v>
      </c>
      <c r="P72" s="137">
        <f t="shared" si="51"/>
        <v>101</v>
      </c>
      <c r="Q72" s="137">
        <f t="shared" si="52"/>
        <v>100</v>
      </c>
      <c r="R72" s="14">
        <f t="shared" si="53"/>
        <v>0</v>
      </c>
    </row>
    <row r="73" spans="1:18" s="2" customFormat="1" ht="12.75" hidden="1">
      <c r="A73" s="225"/>
      <c r="B73" s="227"/>
      <c r="C73" s="225" t="s">
        <v>70</v>
      </c>
      <c r="D73" s="134">
        <v>322</v>
      </c>
      <c r="E73" s="135" t="s">
        <v>59</v>
      </c>
      <c r="F73" s="139">
        <v>65703</v>
      </c>
      <c r="G73" s="228">
        <v>80000</v>
      </c>
      <c r="H73" s="139">
        <v>100000</v>
      </c>
      <c r="I73" s="139">
        <v>100000</v>
      </c>
      <c r="J73" s="139"/>
      <c r="K73" s="139"/>
      <c r="L73" s="139">
        <v>100000</v>
      </c>
      <c r="M73" s="139"/>
      <c r="N73" s="138">
        <f t="shared" si="49"/>
        <v>121.76004139841407</v>
      </c>
      <c r="O73" s="137">
        <f t="shared" si="49"/>
        <v>125</v>
      </c>
      <c r="P73" s="137">
        <f t="shared" si="51"/>
        <v>101</v>
      </c>
      <c r="Q73" s="137">
        <f t="shared" si="52"/>
        <v>100</v>
      </c>
      <c r="R73" s="14">
        <f t="shared" si="53"/>
        <v>0</v>
      </c>
    </row>
    <row r="74" spans="1:18" s="3" customFormat="1" ht="12.75" hidden="1">
      <c r="A74" s="225"/>
      <c r="B74" s="227"/>
      <c r="C74" s="225" t="s">
        <v>70</v>
      </c>
      <c r="D74" s="134">
        <v>323</v>
      </c>
      <c r="E74" s="135" t="s">
        <v>55</v>
      </c>
      <c r="F74" s="139">
        <v>37077</v>
      </c>
      <c r="G74" s="228">
        <v>148000</v>
      </c>
      <c r="H74" s="139">
        <v>115000</v>
      </c>
      <c r="I74" s="139">
        <v>115000</v>
      </c>
      <c r="J74" s="139"/>
      <c r="K74" s="139"/>
      <c r="L74" s="139">
        <v>115000</v>
      </c>
      <c r="M74" s="139"/>
      <c r="N74" s="138">
        <f t="shared" si="49"/>
        <v>399.16929632926076</v>
      </c>
      <c r="O74" s="137">
        <f t="shared" si="49"/>
        <v>77.7027027027027</v>
      </c>
      <c r="P74" s="137">
        <f t="shared" si="51"/>
        <v>101</v>
      </c>
      <c r="Q74" s="137">
        <f t="shared" si="52"/>
        <v>100</v>
      </c>
      <c r="R74" s="14">
        <f t="shared" si="53"/>
        <v>0</v>
      </c>
    </row>
    <row r="75" spans="1:18" s="3" customFormat="1" ht="12.75" hidden="1">
      <c r="A75" s="225"/>
      <c r="B75" s="227"/>
      <c r="C75" s="225" t="s">
        <v>70</v>
      </c>
      <c r="D75" s="134">
        <v>329</v>
      </c>
      <c r="E75" s="135" t="s">
        <v>8</v>
      </c>
      <c r="F75" s="139">
        <v>11163</v>
      </c>
      <c r="G75" s="228">
        <v>15000</v>
      </c>
      <c r="H75" s="139">
        <v>15000</v>
      </c>
      <c r="I75" s="139">
        <v>15000</v>
      </c>
      <c r="J75" s="139"/>
      <c r="K75" s="139"/>
      <c r="L75" s="139">
        <v>15000</v>
      </c>
      <c r="M75" s="139"/>
      <c r="N75" s="138"/>
      <c r="O75" s="137"/>
      <c r="P75" s="137"/>
      <c r="Q75" s="137"/>
      <c r="R75" s="14"/>
    </row>
    <row r="76" spans="1:18" ht="12.75" hidden="1">
      <c r="A76" s="221" t="s">
        <v>146</v>
      </c>
      <c r="B76" s="239"/>
      <c r="C76" s="253" t="s">
        <v>70</v>
      </c>
      <c r="D76" s="254" t="s">
        <v>273</v>
      </c>
      <c r="E76" s="223"/>
      <c r="F76" s="224">
        <f aca="true" t="shared" si="55" ref="F76:M78">SUM(F77)</f>
        <v>0</v>
      </c>
      <c r="G76" s="224">
        <f t="shared" si="55"/>
        <v>10000</v>
      </c>
      <c r="H76" s="224">
        <f>SUM(H77)</f>
        <v>10000</v>
      </c>
      <c r="I76" s="224">
        <f t="shared" si="55"/>
        <v>10000</v>
      </c>
      <c r="J76" s="224">
        <v>330750</v>
      </c>
      <c r="K76" s="224">
        <v>180000</v>
      </c>
      <c r="L76" s="224">
        <f>SUM(L77)</f>
        <v>10000</v>
      </c>
      <c r="M76" s="224">
        <f>SUM(M77)</f>
        <v>0</v>
      </c>
      <c r="N76" s="224" t="e">
        <f t="shared" si="49"/>
        <v>#DIV/0!</v>
      </c>
      <c r="O76" s="241">
        <f t="shared" si="49"/>
        <v>100</v>
      </c>
      <c r="P76" s="241">
        <f t="shared" si="51"/>
        <v>101</v>
      </c>
      <c r="Q76" s="241">
        <f t="shared" si="52"/>
        <v>100</v>
      </c>
      <c r="R76" s="32">
        <f t="shared" si="53"/>
        <v>0</v>
      </c>
    </row>
    <row r="77" spans="1:18" s="2" customFormat="1" ht="12.75" hidden="1">
      <c r="A77" s="225"/>
      <c r="B77" s="227">
        <v>1</v>
      </c>
      <c r="C77" s="225" t="s">
        <v>70</v>
      </c>
      <c r="D77" s="134">
        <v>3</v>
      </c>
      <c r="E77" s="135" t="s">
        <v>3</v>
      </c>
      <c r="F77" s="360">
        <f t="shared" si="55"/>
        <v>0</v>
      </c>
      <c r="G77" s="360">
        <f t="shared" si="55"/>
        <v>10000</v>
      </c>
      <c r="H77" s="360">
        <f>SUM(H78)</f>
        <v>10000</v>
      </c>
      <c r="I77" s="360">
        <f t="shared" si="55"/>
        <v>10000</v>
      </c>
      <c r="J77" s="360">
        <v>330750</v>
      </c>
      <c r="K77" s="360">
        <v>180000</v>
      </c>
      <c r="L77" s="360">
        <f>SUM(L78)</f>
        <v>10000</v>
      </c>
      <c r="M77" s="360">
        <f>SUM(M78)</f>
        <v>0</v>
      </c>
      <c r="N77" s="138" t="e">
        <f t="shared" si="49"/>
        <v>#DIV/0!</v>
      </c>
      <c r="O77" s="137">
        <f t="shared" si="49"/>
        <v>100</v>
      </c>
      <c r="P77" s="137">
        <f t="shared" si="51"/>
        <v>101</v>
      </c>
      <c r="Q77" s="137">
        <f t="shared" si="52"/>
        <v>100</v>
      </c>
      <c r="R77" s="14">
        <f t="shared" si="53"/>
        <v>0</v>
      </c>
    </row>
    <row r="78" spans="1:18" s="2" customFormat="1" ht="12.75" hidden="1">
      <c r="A78" s="225"/>
      <c r="B78" s="227"/>
      <c r="C78" s="225" t="s">
        <v>70</v>
      </c>
      <c r="D78" s="134">
        <v>38</v>
      </c>
      <c r="E78" s="135" t="s">
        <v>5</v>
      </c>
      <c r="F78" s="360">
        <f>SUM(F79)</f>
        <v>0</v>
      </c>
      <c r="G78" s="360">
        <f t="shared" si="55"/>
        <v>10000</v>
      </c>
      <c r="H78" s="360">
        <f t="shared" si="55"/>
        <v>10000</v>
      </c>
      <c r="I78" s="360">
        <f t="shared" si="55"/>
        <v>10000</v>
      </c>
      <c r="J78" s="360">
        <f t="shared" si="55"/>
        <v>0</v>
      </c>
      <c r="K78" s="360">
        <f t="shared" si="55"/>
        <v>0</v>
      </c>
      <c r="L78" s="360">
        <f t="shared" si="55"/>
        <v>10000</v>
      </c>
      <c r="M78" s="360">
        <f t="shared" si="55"/>
        <v>0</v>
      </c>
      <c r="N78" s="138" t="e">
        <f t="shared" si="49"/>
        <v>#DIV/0!</v>
      </c>
      <c r="O78" s="137">
        <f t="shared" si="49"/>
        <v>100</v>
      </c>
      <c r="P78" s="137">
        <f t="shared" si="51"/>
        <v>101</v>
      </c>
      <c r="Q78" s="137">
        <f t="shared" si="52"/>
        <v>100</v>
      </c>
      <c r="R78" s="14">
        <f t="shared" si="53"/>
        <v>0</v>
      </c>
    </row>
    <row r="79" spans="1:18" s="2" customFormat="1" ht="12.75" hidden="1">
      <c r="A79" s="225"/>
      <c r="B79" s="227"/>
      <c r="C79" s="225" t="s">
        <v>70</v>
      </c>
      <c r="D79" s="134">
        <v>385</v>
      </c>
      <c r="E79" s="135" t="s">
        <v>60</v>
      </c>
      <c r="F79" s="139">
        <v>0</v>
      </c>
      <c r="G79" s="228">
        <v>10000</v>
      </c>
      <c r="H79" s="139">
        <v>10000</v>
      </c>
      <c r="I79" s="139">
        <v>10000</v>
      </c>
      <c r="J79" s="139"/>
      <c r="K79" s="139"/>
      <c r="L79" s="139">
        <v>10000</v>
      </c>
      <c r="M79" s="139"/>
      <c r="N79" s="138" t="e">
        <f t="shared" si="49"/>
        <v>#DIV/0!</v>
      </c>
      <c r="O79" s="137">
        <f t="shared" si="49"/>
        <v>100</v>
      </c>
      <c r="P79" s="137">
        <f t="shared" si="51"/>
        <v>101</v>
      </c>
      <c r="Q79" s="137">
        <f t="shared" si="52"/>
        <v>100</v>
      </c>
      <c r="R79" s="14">
        <f t="shared" si="53"/>
        <v>0</v>
      </c>
    </row>
    <row r="80" spans="1:18" ht="22.5" hidden="1">
      <c r="A80" s="221" t="s">
        <v>147</v>
      </c>
      <c r="B80" s="239"/>
      <c r="C80" s="253" t="s">
        <v>70</v>
      </c>
      <c r="D80" s="231" t="s">
        <v>275</v>
      </c>
      <c r="E80" s="254" t="s">
        <v>274</v>
      </c>
      <c r="F80" s="224">
        <f aca="true" t="shared" si="56" ref="F80:I81">SUM(F81)</f>
        <v>40461</v>
      </c>
      <c r="G80" s="224">
        <f t="shared" si="56"/>
        <v>90000</v>
      </c>
      <c r="H80" s="224">
        <f>SUM(H81)</f>
        <v>65000</v>
      </c>
      <c r="I80" s="224">
        <f t="shared" si="56"/>
        <v>65000</v>
      </c>
      <c r="J80" s="224">
        <v>52500</v>
      </c>
      <c r="K80" s="224">
        <v>158400</v>
      </c>
      <c r="L80" s="224">
        <f>SUM(L81)</f>
        <v>65000</v>
      </c>
      <c r="M80" s="224">
        <f>SUM(M81)</f>
        <v>0</v>
      </c>
      <c r="N80" s="224">
        <f t="shared" si="49"/>
        <v>222.43642025654333</v>
      </c>
      <c r="O80" s="241">
        <f t="shared" si="49"/>
        <v>72.22222222222221</v>
      </c>
      <c r="P80" s="241">
        <f t="shared" si="51"/>
        <v>101</v>
      </c>
      <c r="Q80" s="241">
        <f t="shared" si="52"/>
        <v>100</v>
      </c>
      <c r="R80" s="32">
        <f t="shared" si="53"/>
        <v>0</v>
      </c>
    </row>
    <row r="81" spans="1:18" s="2" customFormat="1" ht="12.75" hidden="1">
      <c r="A81" s="225"/>
      <c r="B81" s="227">
        <v>6</v>
      </c>
      <c r="C81" s="225" t="s">
        <v>70</v>
      </c>
      <c r="D81" s="134">
        <v>4</v>
      </c>
      <c r="E81" s="135" t="s">
        <v>11</v>
      </c>
      <c r="F81" s="360">
        <f t="shared" si="56"/>
        <v>40461</v>
      </c>
      <c r="G81" s="360">
        <f t="shared" si="56"/>
        <v>90000</v>
      </c>
      <c r="H81" s="360">
        <f>SUM(H82)</f>
        <v>65000</v>
      </c>
      <c r="I81" s="360">
        <f t="shared" si="56"/>
        <v>65000</v>
      </c>
      <c r="J81" s="360">
        <v>52500</v>
      </c>
      <c r="K81" s="360">
        <v>158400</v>
      </c>
      <c r="L81" s="360">
        <f>SUM(L82)</f>
        <v>65000</v>
      </c>
      <c r="M81" s="360">
        <f>SUM(M82)</f>
        <v>0</v>
      </c>
      <c r="N81" s="138">
        <f t="shared" si="49"/>
        <v>222.43642025654333</v>
      </c>
      <c r="O81" s="137">
        <f t="shared" si="49"/>
        <v>72.22222222222221</v>
      </c>
      <c r="P81" s="137">
        <f t="shared" si="51"/>
        <v>101</v>
      </c>
      <c r="Q81" s="137">
        <f t="shared" si="52"/>
        <v>100</v>
      </c>
      <c r="R81" s="14">
        <f t="shared" si="53"/>
        <v>0</v>
      </c>
    </row>
    <row r="82" spans="1:18" s="2" customFormat="1" ht="22.5" hidden="1">
      <c r="A82" s="225"/>
      <c r="B82" s="227"/>
      <c r="C82" s="225" t="s">
        <v>70</v>
      </c>
      <c r="D82" s="134">
        <v>42</v>
      </c>
      <c r="E82" s="135" t="s">
        <v>12</v>
      </c>
      <c r="F82" s="360">
        <f aca="true" t="shared" si="57" ref="F82:M82">SUM(F83,F84,F85)</f>
        <v>40461</v>
      </c>
      <c r="G82" s="360">
        <f t="shared" si="57"/>
        <v>90000</v>
      </c>
      <c r="H82" s="360">
        <f t="shared" si="57"/>
        <v>65000</v>
      </c>
      <c r="I82" s="360">
        <f t="shared" si="57"/>
        <v>65000</v>
      </c>
      <c r="J82" s="360">
        <f t="shared" si="57"/>
        <v>0</v>
      </c>
      <c r="K82" s="360">
        <f t="shared" si="57"/>
        <v>0</v>
      </c>
      <c r="L82" s="360">
        <f t="shared" si="57"/>
        <v>65000</v>
      </c>
      <c r="M82" s="360">
        <f t="shared" si="57"/>
        <v>0</v>
      </c>
      <c r="N82" s="138">
        <f t="shared" si="49"/>
        <v>222.43642025654333</v>
      </c>
      <c r="O82" s="137">
        <f t="shared" si="49"/>
        <v>72.22222222222221</v>
      </c>
      <c r="P82" s="137">
        <f t="shared" si="51"/>
        <v>101</v>
      </c>
      <c r="Q82" s="137">
        <f t="shared" si="52"/>
        <v>100</v>
      </c>
      <c r="R82" s="14">
        <f t="shared" si="53"/>
        <v>0</v>
      </c>
    </row>
    <row r="83" spans="1:18" s="2" customFormat="1" ht="12.75" hidden="1">
      <c r="A83" s="225"/>
      <c r="B83" s="227"/>
      <c r="C83" s="225" t="s">
        <v>70</v>
      </c>
      <c r="D83" s="134">
        <v>422</v>
      </c>
      <c r="E83" s="135" t="s">
        <v>53</v>
      </c>
      <c r="F83" s="139">
        <v>40461</v>
      </c>
      <c r="G83" s="228">
        <v>65000</v>
      </c>
      <c r="H83" s="139">
        <v>35000</v>
      </c>
      <c r="I83" s="139">
        <v>35000</v>
      </c>
      <c r="J83" s="139"/>
      <c r="K83" s="139"/>
      <c r="L83" s="139">
        <v>35000</v>
      </c>
      <c r="M83" s="139"/>
      <c r="N83" s="138">
        <f t="shared" si="49"/>
        <v>160.64852574083685</v>
      </c>
      <c r="O83" s="137">
        <f t="shared" si="49"/>
        <v>53.84615384615385</v>
      </c>
      <c r="P83" s="137">
        <f t="shared" si="51"/>
        <v>101</v>
      </c>
      <c r="Q83" s="137">
        <f t="shared" si="52"/>
        <v>100</v>
      </c>
      <c r="R83" s="14">
        <f t="shared" si="53"/>
        <v>0</v>
      </c>
    </row>
    <row r="84" spans="1:18" s="2" customFormat="1" ht="12.75" hidden="1">
      <c r="A84" s="225"/>
      <c r="B84" s="227"/>
      <c r="C84" s="225" t="s">
        <v>70</v>
      </c>
      <c r="D84" s="134">
        <v>423</v>
      </c>
      <c r="E84" s="135" t="s">
        <v>333</v>
      </c>
      <c r="F84" s="139"/>
      <c r="G84" s="228"/>
      <c r="H84" s="139"/>
      <c r="I84" s="139"/>
      <c r="J84" s="139"/>
      <c r="K84" s="139"/>
      <c r="L84" s="139"/>
      <c r="M84" s="139"/>
      <c r="N84" s="138"/>
      <c r="O84" s="137"/>
      <c r="P84" s="137"/>
      <c r="Q84" s="137"/>
      <c r="R84" s="14"/>
    </row>
    <row r="85" spans="1:18" s="3" customFormat="1" ht="12.75" hidden="1">
      <c r="A85" s="225"/>
      <c r="B85" s="227"/>
      <c r="C85" s="225" t="s">
        <v>70</v>
      </c>
      <c r="D85" s="134">
        <v>426</v>
      </c>
      <c r="E85" s="135" t="s">
        <v>61</v>
      </c>
      <c r="F85" s="139"/>
      <c r="G85" s="228">
        <v>25000</v>
      </c>
      <c r="H85" s="139">
        <v>30000</v>
      </c>
      <c r="I85" s="139">
        <v>30000</v>
      </c>
      <c r="J85" s="139"/>
      <c r="K85" s="139"/>
      <c r="L85" s="139">
        <v>30000</v>
      </c>
      <c r="M85" s="139"/>
      <c r="N85" s="138" t="e">
        <f t="shared" si="49"/>
        <v>#DIV/0!</v>
      </c>
      <c r="O85" s="137">
        <f t="shared" si="49"/>
        <v>120</v>
      </c>
      <c r="P85" s="137">
        <f t="shared" si="51"/>
        <v>101</v>
      </c>
      <c r="Q85" s="137">
        <f t="shared" si="52"/>
        <v>100</v>
      </c>
      <c r="R85" s="14">
        <f t="shared" si="53"/>
        <v>0</v>
      </c>
    </row>
    <row r="86" spans="1:18" s="3" customFormat="1" ht="12.75" customHeight="1" hidden="1">
      <c r="A86" s="348" t="s">
        <v>148</v>
      </c>
      <c r="B86" s="248"/>
      <c r="C86" s="255" t="s">
        <v>376</v>
      </c>
      <c r="D86" s="231" t="s">
        <v>267</v>
      </c>
      <c r="E86" s="232" t="s">
        <v>324</v>
      </c>
      <c r="F86" s="233">
        <f aca="true" t="shared" si="58" ref="F86:N86">SUM(F87)</f>
        <v>0</v>
      </c>
      <c r="G86" s="233">
        <f t="shared" si="58"/>
        <v>0</v>
      </c>
      <c r="H86" s="233">
        <f t="shared" si="58"/>
        <v>0</v>
      </c>
      <c r="I86" s="233">
        <f t="shared" si="58"/>
        <v>0</v>
      </c>
      <c r="J86" s="233">
        <f t="shared" si="58"/>
        <v>0</v>
      </c>
      <c r="K86" s="233">
        <f t="shared" si="58"/>
        <v>0</v>
      </c>
      <c r="L86" s="233">
        <f t="shared" si="58"/>
        <v>0</v>
      </c>
      <c r="M86" s="233">
        <f t="shared" si="58"/>
        <v>0</v>
      </c>
      <c r="N86" s="233" t="e">
        <f t="shared" si="58"/>
        <v>#DIV/0!</v>
      </c>
      <c r="O86" s="233" t="e">
        <f t="shared" si="49"/>
        <v>#DIV/0!</v>
      </c>
      <c r="P86" s="233" t="e">
        <f t="shared" si="51"/>
        <v>#DIV/0!</v>
      </c>
      <c r="Q86" s="233" t="e">
        <f t="shared" si="52"/>
        <v>#DIV/0!</v>
      </c>
      <c r="R86" s="47" t="e">
        <f t="shared" si="53"/>
        <v>#DIV/0!</v>
      </c>
    </row>
    <row r="87" spans="1:18" s="3" customFormat="1" ht="12.75" hidden="1">
      <c r="A87" s="225"/>
      <c r="B87" s="227">
        <v>6</v>
      </c>
      <c r="C87" s="225" t="s">
        <v>376</v>
      </c>
      <c r="D87" s="134">
        <v>4</v>
      </c>
      <c r="E87" s="135" t="s">
        <v>135</v>
      </c>
      <c r="F87" s="360">
        <f>SUM(F88)</f>
        <v>0</v>
      </c>
      <c r="G87" s="360">
        <f aca="true" t="shared" si="59" ref="G87:M87">SUM(G88)</f>
        <v>0</v>
      </c>
      <c r="H87" s="360">
        <f t="shared" si="59"/>
        <v>0</v>
      </c>
      <c r="I87" s="360">
        <f t="shared" si="59"/>
        <v>0</v>
      </c>
      <c r="J87" s="360">
        <f t="shared" si="59"/>
        <v>0</v>
      </c>
      <c r="K87" s="360">
        <f t="shared" si="59"/>
        <v>0</v>
      </c>
      <c r="L87" s="360">
        <f t="shared" si="59"/>
        <v>0</v>
      </c>
      <c r="M87" s="360">
        <f t="shared" si="59"/>
        <v>0</v>
      </c>
      <c r="N87" s="138" t="e">
        <f t="shared" si="49"/>
        <v>#DIV/0!</v>
      </c>
      <c r="O87" s="137" t="e">
        <f t="shared" si="49"/>
        <v>#DIV/0!</v>
      </c>
      <c r="P87" s="137" t="e">
        <f t="shared" si="51"/>
        <v>#DIV/0!</v>
      </c>
      <c r="Q87" s="137" t="e">
        <f t="shared" si="52"/>
        <v>#DIV/0!</v>
      </c>
      <c r="R87" s="14" t="e">
        <f t="shared" si="53"/>
        <v>#DIV/0!</v>
      </c>
    </row>
    <row r="88" spans="1:18" s="3" customFormat="1" ht="12.75" hidden="1">
      <c r="A88" s="225"/>
      <c r="B88" s="227"/>
      <c r="C88" s="225" t="s">
        <v>376</v>
      </c>
      <c r="D88" s="134">
        <v>42</v>
      </c>
      <c r="E88" s="135" t="s">
        <v>136</v>
      </c>
      <c r="F88" s="360">
        <f>SUM(F89)</f>
        <v>0</v>
      </c>
      <c r="G88" s="360">
        <f aca="true" t="shared" si="60" ref="G88:M88">SUM(G89)</f>
        <v>0</v>
      </c>
      <c r="H88" s="360">
        <f t="shared" si="60"/>
        <v>0</v>
      </c>
      <c r="I88" s="360">
        <f t="shared" si="60"/>
        <v>0</v>
      </c>
      <c r="J88" s="360">
        <f t="shared" si="60"/>
        <v>0</v>
      </c>
      <c r="K88" s="360">
        <f t="shared" si="60"/>
        <v>0</v>
      </c>
      <c r="L88" s="360">
        <f t="shared" si="60"/>
        <v>0</v>
      </c>
      <c r="M88" s="360">
        <f t="shared" si="60"/>
        <v>0</v>
      </c>
      <c r="N88" s="138" t="e">
        <f t="shared" si="49"/>
        <v>#DIV/0!</v>
      </c>
      <c r="O88" s="137" t="e">
        <f t="shared" si="49"/>
        <v>#DIV/0!</v>
      </c>
      <c r="P88" s="137" t="e">
        <f t="shared" si="51"/>
        <v>#DIV/0!</v>
      </c>
      <c r="Q88" s="137" t="e">
        <f t="shared" si="52"/>
        <v>#DIV/0!</v>
      </c>
      <c r="R88" s="14" t="e">
        <f t="shared" si="53"/>
        <v>#DIV/0!</v>
      </c>
    </row>
    <row r="89" spans="1:18" s="3" customFormat="1" ht="12.75" hidden="1">
      <c r="A89" s="225"/>
      <c r="B89" s="227"/>
      <c r="C89" s="225" t="s">
        <v>376</v>
      </c>
      <c r="D89" s="134">
        <v>426</v>
      </c>
      <c r="E89" s="135" t="s">
        <v>61</v>
      </c>
      <c r="F89" s="139"/>
      <c r="G89" s="228"/>
      <c r="H89" s="139"/>
      <c r="I89" s="139"/>
      <c r="J89" s="139"/>
      <c r="K89" s="139"/>
      <c r="L89" s="139"/>
      <c r="M89" s="139"/>
      <c r="N89" s="138" t="e">
        <f t="shared" si="49"/>
        <v>#DIV/0!</v>
      </c>
      <c r="O89" s="137" t="e">
        <f t="shared" si="49"/>
        <v>#DIV/0!</v>
      </c>
      <c r="P89" s="137" t="e">
        <f t="shared" si="51"/>
        <v>#DIV/0!</v>
      </c>
      <c r="Q89" s="137" t="e">
        <f t="shared" si="52"/>
        <v>#DIV/0!</v>
      </c>
      <c r="R89" s="14" t="e">
        <f t="shared" si="53"/>
        <v>#DIV/0!</v>
      </c>
    </row>
    <row r="90" spans="1:18" s="3" customFormat="1" ht="12.75" hidden="1">
      <c r="A90" s="256" t="s">
        <v>191</v>
      </c>
      <c r="B90" s="257"/>
      <c r="C90" s="258"/>
      <c r="D90" s="172" t="s">
        <v>104</v>
      </c>
      <c r="E90" s="131"/>
      <c r="F90" s="132">
        <f>SUM(F92)</f>
        <v>80000</v>
      </c>
      <c r="G90" s="132">
        <f>SUM(G92)</f>
        <v>160000</v>
      </c>
      <c r="H90" s="132">
        <f>SUM(H92)</f>
        <v>120000</v>
      </c>
      <c r="I90" s="132">
        <f>SUM(I92)</f>
        <v>120000</v>
      </c>
      <c r="J90" s="132" t="e">
        <f>+J92</f>
        <v>#REF!</v>
      </c>
      <c r="K90" s="132" t="e">
        <f>+K92</f>
        <v>#REF!</v>
      </c>
      <c r="L90" s="132">
        <f>SUM(L92)</f>
        <v>120000</v>
      </c>
      <c r="M90" s="132">
        <f>SUM(M92)</f>
        <v>0</v>
      </c>
      <c r="N90" s="132">
        <f t="shared" si="49"/>
        <v>200</v>
      </c>
      <c r="O90" s="168">
        <f>+H90/G90*100</f>
        <v>75</v>
      </c>
      <c r="P90" s="168">
        <f t="shared" si="51"/>
        <v>101</v>
      </c>
      <c r="Q90" s="168">
        <f t="shared" si="52"/>
        <v>100</v>
      </c>
      <c r="R90" s="31">
        <f t="shared" si="53"/>
        <v>0</v>
      </c>
    </row>
    <row r="91" spans="1:18" s="3" customFormat="1" ht="12.75" hidden="1">
      <c r="A91" s="256" t="s">
        <v>74</v>
      </c>
      <c r="B91" s="257"/>
      <c r="C91" s="258" t="s">
        <v>74</v>
      </c>
      <c r="D91" s="172" t="s">
        <v>276</v>
      </c>
      <c r="E91" s="131"/>
      <c r="F91" s="132"/>
      <c r="G91" s="131"/>
      <c r="H91" s="131"/>
      <c r="I91" s="131"/>
      <c r="J91" s="131"/>
      <c r="K91" s="131"/>
      <c r="L91" s="131"/>
      <c r="M91" s="131"/>
      <c r="N91" s="132"/>
      <c r="O91" s="168"/>
      <c r="P91" s="168"/>
      <c r="Q91" s="168"/>
      <c r="R91" s="31"/>
    </row>
    <row r="92" spans="1:18" ht="12.75" hidden="1">
      <c r="A92" s="217" t="s">
        <v>149</v>
      </c>
      <c r="B92" s="235"/>
      <c r="C92" s="219"/>
      <c r="D92" s="259" t="s">
        <v>277</v>
      </c>
      <c r="E92" s="237" t="s">
        <v>278</v>
      </c>
      <c r="F92" s="220">
        <f>SUM(F99,F93,F103)</f>
        <v>80000</v>
      </c>
      <c r="G92" s="220">
        <f>SUM(G99,G93,G103)</f>
        <v>160000</v>
      </c>
      <c r="H92" s="220">
        <f>SUM(H93,H99,H103)</f>
        <v>120000</v>
      </c>
      <c r="I92" s="220">
        <f>SUM(I99,I93,I103)</f>
        <v>120000</v>
      </c>
      <c r="J92" s="220" t="e">
        <f>+J93+J99+#REF!+#REF!</f>
        <v>#REF!</v>
      </c>
      <c r="K92" s="220" t="e">
        <f>+K93+K99+#REF!+#REF!</f>
        <v>#REF!</v>
      </c>
      <c r="L92" s="220">
        <f>SUM(L93,L99,L103)</f>
        <v>120000</v>
      </c>
      <c r="M92" s="220">
        <f>SUM(M93,M99,M103)</f>
        <v>0</v>
      </c>
      <c r="N92" s="220">
        <f t="shared" si="49"/>
        <v>200</v>
      </c>
      <c r="O92" s="238">
        <f t="shared" si="49"/>
        <v>75</v>
      </c>
      <c r="P92" s="238">
        <f t="shared" si="51"/>
        <v>101</v>
      </c>
      <c r="Q92" s="238">
        <f t="shared" si="52"/>
        <v>100</v>
      </c>
      <c r="R92" s="34">
        <f t="shared" si="53"/>
        <v>0</v>
      </c>
    </row>
    <row r="93" spans="1:18" ht="12.75" hidden="1">
      <c r="A93" s="221" t="s">
        <v>150</v>
      </c>
      <c r="B93" s="239"/>
      <c r="C93" s="253" t="s">
        <v>75</v>
      </c>
      <c r="D93" s="254" t="s">
        <v>267</v>
      </c>
      <c r="E93" s="223" t="s">
        <v>279</v>
      </c>
      <c r="F93" s="224">
        <f>SUM(F94)</f>
        <v>80000</v>
      </c>
      <c r="G93" s="224">
        <f>SUM(G94)</f>
        <v>120000</v>
      </c>
      <c r="H93" s="224">
        <f>SUM(H94)</f>
        <v>100000</v>
      </c>
      <c r="I93" s="224">
        <f>SUM(I94)</f>
        <v>100000</v>
      </c>
      <c r="J93" s="224">
        <v>385000</v>
      </c>
      <c r="K93" s="224">
        <v>450000</v>
      </c>
      <c r="L93" s="224">
        <f>SUM(L94)</f>
        <v>100000</v>
      </c>
      <c r="M93" s="224">
        <f>SUM(M94)</f>
        <v>0</v>
      </c>
      <c r="N93" s="224">
        <f t="shared" si="49"/>
        <v>150</v>
      </c>
      <c r="O93" s="241">
        <f t="shared" si="49"/>
        <v>83.33333333333334</v>
      </c>
      <c r="P93" s="241">
        <f t="shared" si="51"/>
        <v>101</v>
      </c>
      <c r="Q93" s="241">
        <f t="shared" si="52"/>
        <v>100</v>
      </c>
      <c r="R93" s="32">
        <f t="shared" si="53"/>
        <v>0</v>
      </c>
    </row>
    <row r="94" spans="1:18" s="2" customFormat="1" ht="12.75" hidden="1">
      <c r="A94" s="225"/>
      <c r="B94" s="227">
        <v>3</v>
      </c>
      <c r="C94" s="225" t="s">
        <v>75</v>
      </c>
      <c r="D94" s="134">
        <v>3</v>
      </c>
      <c r="E94" s="135" t="s">
        <v>3</v>
      </c>
      <c r="F94" s="360">
        <f>SUM(F95,F97)</f>
        <v>80000</v>
      </c>
      <c r="G94" s="360">
        <f>SUM(G95,G97)</f>
        <v>120000</v>
      </c>
      <c r="H94" s="360">
        <f>SUM(H95,H97)</f>
        <v>100000</v>
      </c>
      <c r="I94" s="360">
        <f>SUM(I95,I97)</f>
        <v>100000</v>
      </c>
      <c r="J94" s="360">
        <v>385000</v>
      </c>
      <c r="K94" s="360">
        <v>450000</v>
      </c>
      <c r="L94" s="360">
        <f>SUM(L95,L97)</f>
        <v>100000</v>
      </c>
      <c r="M94" s="360">
        <f>SUM(M95,M97)</f>
        <v>0</v>
      </c>
      <c r="N94" s="184">
        <f>+G94/F94*100</f>
        <v>150</v>
      </c>
      <c r="O94" s="137">
        <f t="shared" si="49"/>
        <v>83.33333333333334</v>
      </c>
      <c r="P94" s="137">
        <f t="shared" si="51"/>
        <v>101</v>
      </c>
      <c r="Q94" s="137">
        <f t="shared" si="52"/>
        <v>100</v>
      </c>
      <c r="R94" s="14">
        <f t="shared" si="53"/>
        <v>0</v>
      </c>
    </row>
    <row r="95" spans="1:18" s="2" customFormat="1" ht="12.75" hidden="1">
      <c r="A95" s="225"/>
      <c r="B95" s="227"/>
      <c r="C95" s="225" t="s">
        <v>75</v>
      </c>
      <c r="D95" s="134">
        <v>32</v>
      </c>
      <c r="E95" s="135" t="s">
        <v>4</v>
      </c>
      <c r="F95" s="360">
        <f>SUM(F96)</f>
        <v>0</v>
      </c>
      <c r="G95" s="360">
        <f>SUM(G96)</f>
        <v>0</v>
      </c>
      <c r="H95" s="360">
        <v>0</v>
      </c>
      <c r="I95" s="360">
        <f>SUM(I96)</f>
        <v>0</v>
      </c>
      <c r="J95" s="360"/>
      <c r="K95" s="360"/>
      <c r="L95" s="360">
        <v>0</v>
      </c>
      <c r="M95" s="360">
        <v>0</v>
      </c>
      <c r="N95" s="184" t="e">
        <f t="shared" si="49"/>
        <v>#DIV/0!</v>
      </c>
      <c r="O95" s="137" t="e">
        <f t="shared" si="49"/>
        <v>#DIV/0!</v>
      </c>
      <c r="P95" s="137" t="e">
        <f t="shared" si="51"/>
        <v>#DIV/0!</v>
      </c>
      <c r="Q95" s="137" t="e">
        <f t="shared" si="52"/>
        <v>#DIV/0!</v>
      </c>
      <c r="R95" s="14" t="e">
        <f t="shared" si="53"/>
        <v>#DIV/0!</v>
      </c>
    </row>
    <row r="96" spans="1:18" s="2" customFormat="1" ht="12.75" hidden="1">
      <c r="A96" s="225"/>
      <c r="B96" s="227"/>
      <c r="C96" s="225" t="s">
        <v>75</v>
      </c>
      <c r="D96" s="134">
        <v>323</v>
      </c>
      <c r="E96" s="135" t="s">
        <v>55</v>
      </c>
      <c r="F96" s="139">
        <v>0</v>
      </c>
      <c r="G96" s="228">
        <v>0</v>
      </c>
      <c r="H96" s="139">
        <v>0</v>
      </c>
      <c r="I96" s="139">
        <v>0</v>
      </c>
      <c r="J96" s="139" t="e">
        <f>SUM(#REF!)</f>
        <v>#REF!</v>
      </c>
      <c r="K96" s="139" t="e">
        <f>SUM(#REF!)</f>
        <v>#REF!</v>
      </c>
      <c r="L96" s="139">
        <v>0</v>
      </c>
      <c r="M96" s="139">
        <v>0</v>
      </c>
      <c r="N96" s="184" t="e">
        <f t="shared" si="49"/>
        <v>#DIV/0!</v>
      </c>
      <c r="O96" s="137" t="e">
        <f t="shared" si="49"/>
        <v>#DIV/0!</v>
      </c>
      <c r="P96" s="137" t="e">
        <f t="shared" si="51"/>
        <v>#DIV/0!</v>
      </c>
      <c r="Q96" s="137" t="e">
        <f t="shared" si="52"/>
        <v>#DIV/0!</v>
      </c>
      <c r="R96" s="14" t="e">
        <f t="shared" si="53"/>
        <v>#DIV/0!</v>
      </c>
    </row>
    <row r="97" spans="1:18" s="2" customFormat="1" ht="12.75" hidden="1">
      <c r="A97" s="225"/>
      <c r="B97" s="227"/>
      <c r="C97" s="225" t="s">
        <v>75</v>
      </c>
      <c r="D97" s="134">
        <v>38</v>
      </c>
      <c r="E97" s="135" t="s">
        <v>5</v>
      </c>
      <c r="F97" s="360">
        <f>SUM(F98)</f>
        <v>80000</v>
      </c>
      <c r="G97" s="360">
        <f aca="true" t="shared" si="61" ref="G97:M97">SUM(G98)</f>
        <v>120000</v>
      </c>
      <c r="H97" s="360">
        <f t="shared" si="61"/>
        <v>100000</v>
      </c>
      <c r="I97" s="360">
        <f t="shared" si="61"/>
        <v>100000</v>
      </c>
      <c r="J97" s="360">
        <f t="shared" si="61"/>
        <v>0</v>
      </c>
      <c r="K97" s="360">
        <f t="shared" si="61"/>
        <v>0</v>
      </c>
      <c r="L97" s="360">
        <f t="shared" si="61"/>
        <v>100000</v>
      </c>
      <c r="M97" s="360">
        <f t="shared" si="61"/>
        <v>0</v>
      </c>
      <c r="N97" s="184">
        <f t="shared" si="49"/>
        <v>150</v>
      </c>
      <c r="O97" s="137">
        <f t="shared" si="49"/>
        <v>83.33333333333334</v>
      </c>
      <c r="P97" s="137">
        <f t="shared" si="51"/>
        <v>101</v>
      </c>
      <c r="Q97" s="137">
        <f t="shared" si="52"/>
        <v>100</v>
      </c>
      <c r="R97" s="14">
        <f t="shared" si="53"/>
        <v>0</v>
      </c>
    </row>
    <row r="98" spans="1:18" s="2" customFormat="1" ht="12.75" hidden="1">
      <c r="A98" s="225"/>
      <c r="B98" s="227"/>
      <c r="C98" s="225" t="s">
        <v>75</v>
      </c>
      <c r="D98" s="134">
        <v>381</v>
      </c>
      <c r="E98" s="135" t="s">
        <v>62</v>
      </c>
      <c r="F98" s="139">
        <v>80000</v>
      </c>
      <c r="G98" s="228">
        <v>120000</v>
      </c>
      <c r="H98" s="139">
        <v>100000</v>
      </c>
      <c r="I98" s="139">
        <v>100000</v>
      </c>
      <c r="J98" s="139"/>
      <c r="K98" s="139"/>
      <c r="L98" s="139">
        <v>100000</v>
      </c>
      <c r="M98" s="139"/>
      <c r="N98" s="184">
        <f t="shared" si="49"/>
        <v>150</v>
      </c>
      <c r="O98" s="137">
        <f t="shared" si="49"/>
        <v>83.33333333333334</v>
      </c>
      <c r="P98" s="137">
        <f t="shared" si="51"/>
        <v>101</v>
      </c>
      <c r="Q98" s="137">
        <f t="shared" si="52"/>
        <v>100</v>
      </c>
      <c r="R98" s="14">
        <f t="shared" si="53"/>
        <v>0</v>
      </c>
    </row>
    <row r="99" spans="1:18" ht="12.75" hidden="1">
      <c r="A99" s="221" t="s">
        <v>151</v>
      </c>
      <c r="B99" s="239"/>
      <c r="C99" s="229" t="s">
        <v>75</v>
      </c>
      <c r="D99" s="254" t="s">
        <v>267</v>
      </c>
      <c r="E99" s="223" t="s">
        <v>280</v>
      </c>
      <c r="F99" s="224">
        <f aca="true" t="shared" si="62" ref="F99:M101">SUM(F100)</f>
        <v>0</v>
      </c>
      <c r="G99" s="224">
        <f t="shared" si="62"/>
        <v>20000</v>
      </c>
      <c r="H99" s="224">
        <f>SUM(H100)</f>
        <v>20000</v>
      </c>
      <c r="I99" s="224">
        <f t="shared" si="62"/>
        <v>20000</v>
      </c>
      <c r="J99" s="224">
        <v>33000</v>
      </c>
      <c r="K99" s="224">
        <v>27000</v>
      </c>
      <c r="L99" s="224">
        <f>SUM(L100)</f>
        <v>20000</v>
      </c>
      <c r="M99" s="224">
        <f>SUM(M100)</f>
        <v>0</v>
      </c>
      <c r="N99" s="224" t="e">
        <f t="shared" si="49"/>
        <v>#DIV/0!</v>
      </c>
      <c r="O99" s="241">
        <f t="shared" si="49"/>
        <v>100</v>
      </c>
      <c r="P99" s="241">
        <f t="shared" si="51"/>
        <v>101</v>
      </c>
      <c r="Q99" s="241">
        <f t="shared" si="52"/>
        <v>100</v>
      </c>
      <c r="R99" s="32">
        <f t="shared" si="53"/>
        <v>0</v>
      </c>
    </row>
    <row r="100" spans="1:18" s="2" customFormat="1" ht="12.75" hidden="1">
      <c r="A100" s="225"/>
      <c r="B100" s="227">
        <v>3</v>
      </c>
      <c r="C100" s="225" t="s">
        <v>75</v>
      </c>
      <c r="D100" s="134">
        <v>3</v>
      </c>
      <c r="E100" s="135" t="s">
        <v>3</v>
      </c>
      <c r="F100" s="360">
        <f t="shared" si="62"/>
        <v>0</v>
      </c>
      <c r="G100" s="360">
        <f t="shared" si="62"/>
        <v>20000</v>
      </c>
      <c r="H100" s="360">
        <f>SUM(H101)</f>
        <v>20000</v>
      </c>
      <c r="I100" s="360">
        <f t="shared" si="62"/>
        <v>20000</v>
      </c>
      <c r="J100" s="360">
        <v>33000</v>
      </c>
      <c r="K100" s="360">
        <v>27000</v>
      </c>
      <c r="L100" s="360">
        <f>SUM(L101)</f>
        <v>20000</v>
      </c>
      <c r="M100" s="360">
        <f>SUM(M101)</f>
        <v>0</v>
      </c>
      <c r="N100" s="138" t="e">
        <f t="shared" si="49"/>
        <v>#DIV/0!</v>
      </c>
      <c r="O100" s="137">
        <f t="shared" si="49"/>
        <v>100</v>
      </c>
      <c r="P100" s="137">
        <f t="shared" si="51"/>
        <v>101</v>
      </c>
      <c r="Q100" s="137">
        <f t="shared" si="52"/>
        <v>100</v>
      </c>
      <c r="R100" s="14">
        <f t="shared" si="53"/>
        <v>0</v>
      </c>
    </row>
    <row r="101" spans="1:18" s="2" customFormat="1" ht="22.5" hidden="1">
      <c r="A101" s="225"/>
      <c r="B101" s="227"/>
      <c r="C101" s="225" t="s">
        <v>75</v>
      </c>
      <c r="D101" s="134">
        <v>36</v>
      </c>
      <c r="E101" s="135" t="s">
        <v>13</v>
      </c>
      <c r="F101" s="360">
        <f>SUM(F102)</f>
        <v>0</v>
      </c>
      <c r="G101" s="360">
        <f t="shared" si="62"/>
        <v>20000</v>
      </c>
      <c r="H101" s="360">
        <f t="shared" si="62"/>
        <v>20000</v>
      </c>
      <c r="I101" s="360">
        <f t="shared" si="62"/>
        <v>20000</v>
      </c>
      <c r="J101" s="360">
        <f t="shared" si="62"/>
        <v>0</v>
      </c>
      <c r="K101" s="360">
        <f t="shared" si="62"/>
        <v>0</v>
      </c>
      <c r="L101" s="360">
        <f t="shared" si="62"/>
        <v>20000</v>
      </c>
      <c r="M101" s="360">
        <f t="shared" si="62"/>
        <v>0</v>
      </c>
      <c r="N101" s="138" t="e">
        <f t="shared" si="49"/>
        <v>#DIV/0!</v>
      </c>
      <c r="O101" s="137">
        <f t="shared" si="49"/>
        <v>100</v>
      </c>
      <c r="P101" s="137">
        <f t="shared" si="51"/>
        <v>101</v>
      </c>
      <c r="Q101" s="137">
        <f t="shared" si="52"/>
        <v>100</v>
      </c>
      <c r="R101" s="14">
        <f t="shared" si="53"/>
        <v>0</v>
      </c>
    </row>
    <row r="102" spans="1:18" s="2" customFormat="1" ht="12.75" hidden="1">
      <c r="A102" s="225"/>
      <c r="B102" s="227"/>
      <c r="C102" s="225" t="s">
        <v>75</v>
      </c>
      <c r="D102" s="134">
        <v>363</v>
      </c>
      <c r="E102" s="135" t="s">
        <v>37</v>
      </c>
      <c r="F102" s="139"/>
      <c r="G102" s="228">
        <v>20000</v>
      </c>
      <c r="H102" s="139">
        <v>20000</v>
      </c>
      <c r="I102" s="139">
        <v>20000</v>
      </c>
      <c r="J102" s="139"/>
      <c r="K102" s="139"/>
      <c r="L102" s="139">
        <v>20000</v>
      </c>
      <c r="M102" s="139"/>
      <c r="N102" s="138" t="e">
        <f t="shared" si="49"/>
        <v>#DIV/0!</v>
      </c>
      <c r="O102" s="137">
        <f t="shared" si="49"/>
        <v>100</v>
      </c>
      <c r="P102" s="137">
        <f t="shared" si="51"/>
        <v>101</v>
      </c>
      <c r="Q102" s="137">
        <f t="shared" si="52"/>
        <v>100</v>
      </c>
      <c r="R102" s="14">
        <f t="shared" si="53"/>
        <v>0</v>
      </c>
    </row>
    <row r="103" spans="1:23" s="5" customFormat="1" ht="12.75" hidden="1">
      <c r="A103" s="229" t="s">
        <v>199</v>
      </c>
      <c r="B103" s="248"/>
      <c r="C103" s="229" t="s">
        <v>75</v>
      </c>
      <c r="D103" s="249" t="s">
        <v>267</v>
      </c>
      <c r="E103" s="250" t="s">
        <v>370</v>
      </c>
      <c r="F103" s="241">
        <f>SUM(F104,)</f>
        <v>0</v>
      </c>
      <c r="G103" s="241">
        <f aca="true" t="shared" si="63" ref="G103:M105">SUM(G104)</f>
        <v>20000</v>
      </c>
      <c r="H103" s="241">
        <f>SUM(H104)</f>
        <v>0</v>
      </c>
      <c r="I103" s="241">
        <f t="shared" si="63"/>
        <v>0</v>
      </c>
      <c r="J103" s="241"/>
      <c r="K103" s="241"/>
      <c r="L103" s="241">
        <f>SUM(L104)</f>
        <v>0</v>
      </c>
      <c r="M103" s="241">
        <f>SUM(M104)</f>
        <v>0</v>
      </c>
      <c r="N103" s="224" t="e">
        <f t="shared" si="49"/>
        <v>#DIV/0!</v>
      </c>
      <c r="O103" s="241">
        <f t="shared" si="49"/>
        <v>0</v>
      </c>
      <c r="P103" s="241" t="e">
        <f t="shared" si="51"/>
        <v>#DIV/0!</v>
      </c>
      <c r="Q103" s="241" t="e">
        <f t="shared" si="52"/>
        <v>#DIV/0!</v>
      </c>
      <c r="R103" s="32" t="e">
        <f t="shared" si="53"/>
        <v>#DIV/0!</v>
      </c>
      <c r="S103" s="8"/>
      <c r="T103" s="8"/>
      <c r="U103" s="8"/>
      <c r="V103" s="8"/>
      <c r="W103" s="8"/>
    </row>
    <row r="104" spans="1:18" s="9" customFormat="1" ht="12.75" hidden="1">
      <c r="A104" s="260"/>
      <c r="B104" s="261">
        <v>3</v>
      </c>
      <c r="C104" s="225" t="s">
        <v>75</v>
      </c>
      <c r="D104" s="262">
        <v>3</v>
      </c>
      <c r="E104" s="263" t="s">
        <v>3</v>
      </c>
      <c r="F104" s="376">
        <f>SUM(F105,)</f>
        <v>0</v>
      </c>
      <c r="G104" s="376">
        <f t="shared" si="63"/>
        <v>20000</v>
      </c>
      <c r="H104" s="376">
        <f>SUM(H105)</f>
        <v>0</v>
      </c>
      <c r="I104" s="376">
        <f t="shared" si="63"/>
        <v>0</v>
      </c>
      <c r="J104" s="377"/>
      <c r="K104" s="377"/>
      <c r="L104" s="376">
        <f>SUM(L105)</f>
        <v>0</v>
      </c>
      <c r="M104" s="376">
        <f>SUM(M105)</f>
        <v>0</v>
      </c>
      <c r="N104" s="138" t="e">
        <f>G104/F104*100</f>
        <v>#DIV/0!</v>
      </c>
      <c r="O104" s="137">
        <f t="shared" si="49"/>
        <v>0</v>
      </c>
      <c r="P104" s="137" t="e">
        <f t="shared" si="51"/>
        <v>#DIV/0!</v>
      </c>
      <c r="Q104" s="137" t="e">
        <f t="shared" si="52"/>
        <v>#DIV/0!</v>
      </c>
      <c r="R104" s="14" t="e">
        <f t="shared" si="53"/>
        <v>#DIV/0!</v>
      </c>
    </row>
    <row r="105" spans="1:18" s="9" customFormat="1" ht="22.5" hidden="1">
      <c r="A105" s="260"/>
      <c r="B105" s="261"/>
      <c r="C105" s="225" t="s">
        <v>75</v>
      </c>
      <c r="D105" s="262">
        <v>36</v>
      </c>
      <c r="E105" s="263" t="s">
        <v>13</v>
      </c>
      <c r="F105" s="376">
        <f>SUM(F106)</f>
        <v>0</v>
      </c>
      <c r="G105" s="376">
        <f t="shared" si="63"/>
        <v>20000</v>
      </c>
      <c r="H105" s="376">
        <f t="shared" si="63"/>
        <v>0</v>
      </c>
      <c r="I105" s="376">
        <f t="shared" si="63"/>
        <v>0</v>
      </c>
      <c r="J105" s="376">
        <f t="shared" si="63"/>
        <v>0</v>
      </c>
      <c r="K105" s="376">
        <f t="shared" si="63"/>
        <v>0</v>
      </c>
      <c r="L105" s="376">
        <f t="shared" si="63"/>
        <v>0</v>
      </c>
      <c r="M105" s="376">
        <f t="shared" si="63"/>
        <v>0</v>
      </c>
      <c r="N105" s="138" t="e">
        <f>G105/F105*100</f>
        <v>#DIV/0!</v>
      </c>
      <c r="O105" s="137">
        <f t="shared" si="49"/>
        <v>0</v>
      </c>
      <c r="P105" s="137" t="e">
        <f t="shared" si="51"/>
        <v>#DIV/0!</v>
      </c>
      <c r="Q105" s="137" t="e">
        <f t="shared" si="52"/>
        <v>#DIV/0!</v>
      </c>
      <c r="R105" s="14" t="e">
        <f t="shared" si="53"/>
        <v>#DIV/0!</v>
      </c>
    </row>
    <row r="106" spans="1:18" s="9" customFormat="1" ht="12.75" hidden="1">
      <c r="A106" s="260"/>
      <c r="B106" s="261"/>
      <c r="C106" s="225" t="s">
        <v>75</v>
      </c>
      <c r="D106" s="262">
        <v>363</v>
      </c>
      <c r="E106" s="263" t="s">
        <v>37</v>
      </c>
      <c r="F106" s="266"/>
      <c r="G106" s="326">
        <v>20000</v>
      </c>
      <c r="H106" s="266"/>
      <c r="I106" s="266"/>
      <c r="J106" s="266"/>
      <c r="K106" s="266"/>
      <c r="L106" s="266"/>
      <c r="M106" s="266"/>
      <c r="N106" s="138" t="e">
        <f>G106/F106*100</f>
        <v>#DIV/0!</v>
      </c>
      <c r="O106" s="137">
        <f t="shared" si="49"/>
        <v>0</v>
      </c>
      <c r="P106" s="137" t="e">
        <f t="shared" si="51"/>
        <v>#DIV/0!</v>
      </c>
      <c r="Q106" s="137" t="e">
        <f t="shared" si="52"/>
        <v>#DIV/0!</v>
      </c>
      <c r="R106" s="14" t="e">
        <f t="shared" si="53"/>
        <v>#DIV/0!</v>
      </c>
    </row>
    <row r="107" spans="1:18" ht="12.75" hidden="1">
      <c r="A107" s="212" t="s">
        <v>192</v>
      </c>
      <c r="B107" s="242"/>
      <c r="C107" s="214"/>
      <c r="D107" s="131" t="s">
        <v>125</v>
      </c>
      <c r="E107" s="131" t="s">
        <v>20</v>
      </c>
      <c r="F107" s="132">
        <f>SUM(F109)</f>
        <v>20850</v>
      </c>
      <c r="G107" s="132">
        <f>SUM(G109)</f>
        <v>104000</v>
      </c>
      <c r="H107" s="132">
        <f>SUM(H109)</f>
        <v>103000</v>
      </c>
      <c r="I107" s="132">
        <f>SUM(I109)</f>
        <v>103000</v>
      </c>
      <c r="J107" s="132">
        <v>271000</v>
      </c>
      <c r="K107" s="132">
        <v>200700</v>
      </c>
      <c r="L107" s="132">
        <f>SUM(L109)</f>
        <v>103000</v>
      </c>
      <c r="M107" s="132">
        <f>SUM(M109)</f>
        <v>0</v>
      </c>
      <c r="N107" s="132">
        <f t="shared" si="49"/>
        <v>498.80095923261393</v>
      </c>
      <c r="O107" s="168">
        <f t="shared" si="49"/>
        <v>99.03846153846155</v>
      </c>
      <c r="P107" s="168">
        <f t="shared" si="51"/>
        <v>101</v>
      </c>
      <c r="Q107" s="168">
        <f t="shared" si="52"/>
        <v>100</v>
      </c>
      <c r="R107" s="31">
        <f t="shared" si="53"/>
        <v>0</v>
      </c>
    </row>
    <row r="108" spans="1:18" ht="12.75" hidden="1">
      <c r="A108" s="212" t="s">
        <v>76</v>
      </c>
      <c r="B108" s="242"/>
      <c r="C108" s="214" t="s">
        <v>76</v>
      </c>
      <c r="D108" s="131" t="s">
        <v>281</v>
      </c>
      <c r="E108" s="131"/>
      <c r="F108" s="132"/>
      <c r="G108" s="132"/>
      <c r="H108" s="132"/>
      <c r="I108" s="132"/>
      <c r="J108" s="132"/>
      <c r="K108" s="132"/>
      <c r="L108" s="132"/>
      <c r="M108" s="132"/>
      <c r="N108" s="132"/>
      <c r="O108" s="168"/>
      <c r="P108" s="168"/>
      <c r="Q108" s="168"/>
      <c r="R108" s="31"/>
    </row>
    <row r="109" spans="1:18" ht="12.75" hidden="1">
      <c r="A109" s="217" t="s">
        <v>152</v>
      </c>
      <c r="B109" s="235"/>
      <c r="C109" s="219"/>
      <c r="D109" s="237" t="s">
        <v>282</v>
      </c>
      <c r="E109" s="237" t="s">
        <v>283</v>
      </c>
      <c r="F109" s="220">
        <f aca="true" t="shared" si="64" ref="F109:M109">SUM(F110,F118,F123,F127,F135)</f>
        <v>20850</v>
      </c>
      <c r="G109" s="220">
        <f>SUM(G110,G118,G123,G127,G135)</f>
        <v>104000</v>
      </c>
      <c r="H109" s="220">
        <f>SUM(H110,H118,H123,H127,H135)</f>
        <v>103000</v>
      </c>
      <c r="I109" s="220">
        <f t="shared" si="64"/>
        <v>103000</v>
      </c>
      <c r="J109" s="220" t="e">
        <f t="shared" si="64"/>
        <v>#REF!</v>
      </c>
      <c r="K109" s="220" t="e">
        <f t="shared" si="64"/>
        <v>#REF!</v>
      </c>
      <c r="L109" s="220">
        <f>SUM(L110,L118,L123,L127,L135)</f>
        <v>103000</v>
      </c>
      <c r="M109" s="220">
        <f t="shared" si="64"/>
        <v>0</v>
      </c>
      <c r="N109" s="220">
        <f t="shared" si="49"/>
        <v>498.80095923261393</v>
      </c>
      <c r="O109" s="238">
        <f t="shared" si="49"/>
        <v>99.03846153846155</v>
      </c>
      <c r="P109" s="238">
        <f t="shared" si="51"/>
        <v>101</v>
      </c>
      <c r="Q109" s="238">
        <f t="shared" si="52"/>
        <v>100</v>
      </c>
      <c r="R109" s="34">
        <f t="shared" si="53"/>
        <v>0</v>
      </c>
    </row>
    <row r="110" spans="1:18" ht="12.75" hidden="1">
      <c r="A110" s="221" t="s">
        <v>153</v>
      </c>
      <c r="B110" s="239"/>
      <c r="C110" s="221" t="s">
        <v>77</v>
      </c>
      <c r="D110" s="223" t="s">
        <v>284</v>
      </c>
      <c r="E110" s="223" t="s">
        <v>45</v>
      </c>
      <c r="F110" s="224">
        <f>SUM(F112,F115)</f>
        <v>0</v>
      </c>
      <c r="G110" s="224">
        <f>SUM(G112,G115)</f>
        <v>20000</v>
      </c>
      <c r="H110" s="224">
        <f>SUM(H112,H115)</f>
        <v>10000</v>
      </c>
      <c r="I110" s="224">
        <f>SUM(I112,I115)</f>
        <v>10000</v>
      </c>
      <c r="J110" s="224">
        <v>68000</v>
      </c>
      <c r="K110" s="224">
        <v>56700</v>
      </c>
      <c r="L110" s="224">
        <f>SUM(L112,L115)</f>
        <v>10000</v>
      </c>
      <c r="M110" s="224">
        <f>SUM(M112,M115)</f>
        <v>0</v>
      </c>
      <c r="N110" s="224" t="e">
        <f t="shared" si="49"/>
        <v>#DIV/0!</v>
      </c>
      <c r="O110" s="241">
        <f t="shared" si="49"/>
        <v>50</v>
      </c>
      <c r="P110" s="241">
        <f t="shared" si="51"/>
        <v>101</v>
      </c>
      <c r="Q110" s="241">
        <f t="shared" si="52"/>
        <v>100</v>
      </c>
      <c r="R110" s="32">
        <f t="shared" si="53"/>
        <v>0</v>
      </c>
    </row>
    <row r="111" spans="1:18" ht="12.75" hidden="1">
      <c r="A111" s="221"/>
      <c r="B111" s="239"/>
      <c r="C111" s="253"/>
      <c r="D111" s="223"/>
      <c r="E111" s="223" t="s">
        <v>358</v>
      </c>
      <c r="F111" s="224"/>
      <c r="G111" s="224"/>
      <c r="H111" s="224"/>
      <c r="I111" s="224"/>
      <c r="J111" s="224"/>
      <c r="K111" s="224"/>
      <c r="L111" s="224"/>
      <c r="M111" s="224"/>
      <c r="N111" s="224"/>
      <c r="O111" s="241"/>
      <c r="P111" s="241"/>
      <c r="Q111" s="241"/>
      <c r="R111" s="32"/>
    </row>
    <row r="112" spans="1:18" s="2" customFormat="1" ht="12.75" hidden="1">
      <c r="A112" s="225"/>
      <c r="B112" s="227">
        <v>1</v>
      </c>
      <c r="C112" s="225" t="s">
        <v>77</v>
      </c>
      <c r="D112" s="134">
        <v>3</v>
      </c>
      <c r="E112" s="135" t="s">
        <v>3</v>
      </c>
      <c r="F112" s="360">
        <f aca="true" t="shared" si="65" ref="F112:M113">SUM(F113)</f>
        <v>0</v>
      </c>
      <c r="G112" s="360">
        <f t="shared" si="65"/>
        <v>20000</v>
      </c>
      <c r="H112" s="360">
        <f>SUM(H113)</f>
        <v>10000</v>
      </c>
      <c r="I112" s="360">
        <f t="shared" si="65"/>
        <v>10000</v>
      </c>
      <c r="J112" s="360">
        <v>68000</v>
      </c>
      <c r="K112" s="360">
        <v>56700</v>
      </c>
      <c r="L112" s="360">
        <f>SUM(L113)</f>
        <v>10000</v>
      </c>
      <c r="M112" s="360">
        <f>SUM(M113)</f>
        <v>0</v>
      </c>
      <c r="N112" s="138" t="e">
        <f aca="true" t="shared" si="66" ref="N112:O176">+G112/F112*100</f>
        <v>#DIV/0!</v>
      </c>
      <c r="O112" s="137">
        <f t="shared" si="66"/>
        <v>50</v>
      </c>
      <c r="P112" s="137">
        <f t="shared" si="51"/>
        <v>101</v>
      </c>
      <c r="Q112" s="137">
        <f t="shared" si="52"/>
        <v>100</v>
      </c>
      <c r="R112" s="14">
        <f t="shared" si="53"/>
        <v>0</v>
      </c>
    </row>
    <row r="113" spans="1:21" s="2" customFormat="1" ht="12.75" hidden="1">
      <c r="A113" s="225"/>
      <c r="B113" s="227"/>
      <c r="C113" s="225" t="s">
        <v>77</v>
      </c>
      <c r="D113" s="134">
        <v>32</v>
      </c>
      <c r="E113" s="135" t="s">
        <v>4</v>
      </c>
      <c r="F113" s="360">
        <f t="shared" si="65"/>
        <v>0</v>
      </c>
      <c r="G113" s="360">
        <f t="shared" si="65"/>
        <v>20000</v>
      </c>
      <c r="H113" s="360">
        <f t="shared" si="65"/>
        <v>10000</v>
      </c>
      <c r="I113" s="360">
        <f t="shared" si="65"/>
        <v>10000</v>
      </c>
      <c r="J113" s="360">
        <f t="shared" si="65"/>
        <v>0</v>
      </c>
      <c r="K113" s="360">
        <f t="shared" si="65"/>
        <v>0</v>
      </c>
      <c r="L113" s="360">
        <f t="shared" si="65"/>
        <v>10000</v>
      </c>
      <c r="M113" s="360">
        <f t="shared" si="65"/>
        <v>0</v>
      </c>
      <c r="N113" s="138" t="e">
        <f t="shared" si="66"/>
        <v>#DIV/0!</v>
      </c>
      <c r="O113" s="137">
        <f t="shared" si="66"/>
        <v>50</v>
      </c>
      <c r="P113" s="137">
        <f t="shared" si="51"/>
        <v>101</v>
      </c>
      <c r="Q113" s="137">
        <f t="shared" si="52"/>
        <v>100</v>
      </c>
      <c r="R113" s="14">
        <f t="shared" si="53"/>
        <v>0</v>
      </c>
      <c r="U113" s="4"/>
    </row>
    <row r="114" spans="1:21" s="2" customFormat="1" ht="12.75" hidden="1">
      <c r="A114" s="225"/>
      <c r="B114" s="227"/>
      <c r="C114" s="225" t="s">
        <v>77</v>
      </c>
      <c r="D114" s="134">
        <v>323</v>
      </c>
      <c r="E114" s="135" t="s">
        <v>55</v>
      </c>
      <c r="F114" s="139"/>
      <c r="G114" s="228">
        <v>20000</v>
      </c>
      <c r="H114" s="139">
        <v>10000</v>
      </c>
      <c r="I114" s="139">
        <v>10000</v>
      </c>
      <c r="J114" s="139"/>
      <c r="K114" s="139"/>
      <c r="L114" s="139">
        <v>10000</v>
      </c>
      <c r="M114" s="139"/>
      <c r="N114" s="138" t="e">
        <f t="shared" si="66"/>
        <v>#DIV/0!</v>
      </c>
      <c r="O114" s="137">
        <f t="shared" si="66"/>
        <v>50</v>
      </c>
      <c r="P114" s="137">
        <f t="shared" si="51"/>
        <v>101</v>
      </c>
      <c r="Q114" s="137">
        <f t="shared" si="52"/>
        <v>100</v>
      </c>
      <c r="R114" s="14">
        <f t="shared" si="53"/>
        <v>0</v>
      </c>
      <c r="U114" s="4"/>
    </row>
    <row r="115" spans="1:18" s="3" customFormat="1" ht="12.75" hidden="1">
      <c r="A115" s="225"/>
      <c r="B115" s="227"/>
      <c r="C115" s="225" t="s">
        <v>77</v>
      </c>
      <c r="D115" s="134">
        <v>4</v>
      </c>
      <c r="E115" s="135" t="s">
        <v>11</v>
      </c>
      <c r="F115" s="360">
        <f>SUM(F116)</f>
        <v>0</v>
      </c>
      <c r="G115" s="360">
        <f>SUM(G116)</f>
        <v>0</v>
      </c>
      <c r="H115" s="360">
        <f>SUM(H116)</f>
        <v>0</v>
      </c>
      <c r="I115" s="360">
        <f>SUM(I116)</f>
        <v>0</v>
      </c>
      <c r="J115" s="375"/>
      <c r="K115" s="375"/>
      <c r="L115" s="360">
        <f>SUM(L116)</f>
        <v>0</v>
      </c>
      <c r="M115" s="360">
        <f>SUM(M116)</f>
        <v>0</v>
      </c>
      <c r="N115" s="138" t="e">
        <f t="shared" si="66"/>
        <v>#DIV/0!</v>
      </c>
      <c r="O115" s="137" t="e">
        <f t="shared" si="66"/>
        <v>#DIV/0!</v>
      </c>
      <c r="P115" s="137" t="e">
        <f t="shared" si="51"/>
        <v>#DIV/0!</v>
      </c>
      <c r="Q115" s="137" t="e">
        <f t="shared" si="52"/>
        <v>#DIV/0!</v>
      </c>
      <c r="R115" s="14" t="e">
        <f t="shared" si="53"/>
        <v>#DIV/0!</v>
      </c>
    </row>
    <row r="116" spans="1:18" s="3" customFormat="1" ht="12.75" hidden="1">
      <c r="A116" s="225"/>
      <c r="B116" s="227"/>
      <c r="C116" s="225" t="s">
        <v>77</v>
      </c>
      <c r="D116" s="134">
        <v>41</v>
      </c>
      <c r="E116" s="135" t="s">
        <v>11</v>
      </c>
      <c r="F116" s="360">
        <f>SUM(F117)</f>
        <v>0</v>
      </c>
      <c r="G116" s="360">
        <f aca="true" t="shared" si="67" ref="G116:M116">SUM(G117)</f>
        <v>0</v>
      </c>
      <c r="H116" s="360">
        <f t="shared" si="67"/>
        <v>0</v>
      </c>
      <c r="I116" s="360">
        <f t="shared" si="67"/>
        <v>0</v>
      </c>
      <c r="J116" s="360" t="e">
        <f t="shared" si="67"/>
        <v>#REF!</v>
      </c>
      <c r="K116" s="360" t="e">
        <f t="shared" si="67"/>
        <v>#REF!</v>
      </c>
      <c r="L116" s="360">
        <f t="shared" si="67"/>
        <v>0</v>
      </c>
      <c r="M116" s="360">
        <f t="shared" si="67"/>
        <v>0</v>
      </c>
      <c r="N116" s="138" t="e">
        <f t="shared" si="66"/>
        <v>#DIV/0!</v>
      </c>
      <c r="O116" s="137" t="e">
        <f t="shared" si="66"/>
        <v>#DIV/0!</v>
      </c>
      <c r="P116" s="137" t="e">
        <f aca="true" t="shared" si="68" ref="P116:P178">+I116/H116+100</f>
        <v>#DIV/0!</v>
      </c>
      <c r="Q116" s="137" t="e">
        <f aca="true" t="shared" si="69" ref="Q116:Q178">+L116/I116*100</f>
        <v>#DIV/0!</v>
      </c>
      <c r="R116" s="14" t="e">
        <f aca="true" t="shared" si="70" ref="R116:R178">+M116/L116*100</f>
        <v>#DIV/0!</v>
      </c>
    </row>
    <row r="117" spans="1:18" s="3" customFormat="1" ht="12.75" hidden="1">
      <c r="A117" s="225"/>
      <c r="B117" s="227"/>
      <c r="C117" s="225" t="s">
        <v>77</v>
      </c>
      <c r="D117" s="134">
        <v>411</v>
      </c>
      <c r="E117" s="135" t="s">
        <v>63</v>
      </c>
      <c r="F117" s="139">
        <v>0</v>
      </c>
      <c r="G117" s="228">
        <v>0</v>
      </c>
      <c r="H117" s="139">
        <v>0</v>
      </c>
      <c r="I117" s="139">
        <v>0</v>
      </c>
      <c r="J117" s="139" t="e">
        <f>SUM(#REF!)</f>
        <v>#REF!</v>
      </c>
      <c r="K117" s="139" t="e">
        <f>SUM(#REF!)</f>
        <v>#REF!</v>
      </c>
      <c r="L117" s="139"/>
      <c r="M117" s="139"/>
      <c r="N117" s="138" t="e">
        <f t="shared" si="66"/>
        <v>#DIV/0!</v>
      </c>
      <c r="O117" s="137" t="e">
        <f t="shared" si="66"/>
        <v>#DIV/0!</v>
      </c>
      <c r="P117" s="137" t="e">
        <f t="shared" si="68"/>
        <v>#DIV/0!</v>
      </c>
      <c r="Q117" s="137" t="e">
        <f t="shared" si="69"/>
        <v>#DIV/0!</v>
      </c>
      <c r="R117" s="14" t="e">
        <f t="shared" si="70"/>
        <v>#DIV/0!</v>
      </c>
    </row>
    <row r="118" spans="1:18" ht="12.75" hidden="1">
      <c r="A118" s="222"/>
      <c r="B118" s="239"/>
      <c r="C118" s="253"/>
      <c r="D118" s="221" t="s">
        <v>101</v>
      </c>
      <c r="E118" s="223" t="s">
        <v>100</v>
      </c>
      <c r="F118" s="224">
        <f>SUM(F120)</f>
        <v>10107</v>
      </c>
      <c r="G118" s="224">
        <f>SUM(G120)</f>
        <v>30000</v>
      </c>
      <c r="H118" s="224">
        <f>SUM(H120)</f>
        <v>30000</v>
      </c>
      <c r="I118" s="224">
        <f>SUM(I120)</f>
        <v>30000</v>
      </c>
      <c r="J118" s="224">
        <v>33000</v>
      </c>
      <c r="K118" s="224">
        <v>27000</v>
      </c>
      <c r="L118" s="224">
        <f>SUM(L120)</f>
        <v>30000</v>
      </c>
      <c r="M118" s="224">
        <f>SUM(M120)</f>
        <v>0</v>
      </c>
      <c r="N118" s="224">
        <f t="shared" si="66"/>
        <v>296.82398337785696</v>
      </c>
      <c r="O118" s="241">
        <f t="shared" si="66"/>
        <v>100</v>
      </c>
      <c r="P118" s="241">
        <f t="shared" si="68"/>
        <v>101</v>
      </c>
      <c r="Q118" s="241">
        <f t="shared" si="69"/>
        <v>100</v>
      </c>
      <c r="R118" s="32">
        <f t="shared" si="70"/>
        <v>0</v>
      </c>
    </row>
    <row r="119" spans="1:18" ht="12.75" hidden="1">
      <c r="A119" s="346" t="s">
        <v>154</v>
      </c>
      <c r="B119" s="239"/>
      <c r="C119" s="221" t="s">
        <v>78</v>
      </c>
      <c r="D119" s="221" t="s">
        <v>285</v>
      </c>
      <c r="E119" s="223" t="s">
        <v>46</v>
      </c>
      <c r="F119" s="224"/>
      <c r="G119" s="224"/>
      <c r="H119" s="224"/>
      <c r="I119" s="224"/>
      <c r="J119" s="224"/>
      <c r="K119" s="224"/>
      <c r="L119" s="224"/>
      <c r="M119" s="224"/>
      <c r="N119" s="224"/>
      <c r="O119" s="241"/>
      <c r="P119" s="241"/>
      <c r="Q119" s="241"/>
      <c r="R119" s="32"/>
    </row>
    <row r="120" spans="1:18" s="2" customFormat="1" ht="12.75" hidden="1">
      <c r="A120" s="225"/>
      <c r="B120" s="227"/>
      <c r="C120" s="225" t="s">
        <v>78</v>
      </c>
      <c r="D120" s="134">
        <v>3</v>
      </c>
      <c r="E120" s="135" t="s">
        <v>3</v>
      </c>
      <c r="F120" s="360">
        <f aca="true" t="shared" si="71" ref="F120:M121">SUM(F121)</f>
        <v>10107</v>
      </c>
      <c r="G120" s="360">
        <f t="shared" si="71"/>
        <v>30000</v>
      </c>
      <c r="H120" s="360">
        <f>SUM(H121)</f>
        <v>30000</v>
      </c>
      <c r="I120" s="360">
        <f t="shared" si="71"/>
        <v>30000</v>
      </c>
      <c r="J120" s="360">
        <v>33000</v>
      </c>
      <c r="K120" s="360">
        <v>27000</v>
      </c>
      <c r="L120" s="360">
        <f>SUM(L121)</f>
        <v>30000</v>
      </c>
      <c r="M120" s="360">
        <f>SUM(M121)</f>
        <v>0</v>
      </c>
      <c r="N120" s="138">
        <f>+G120/F120*100</f>
        <v>296.82398337785696</v>
      </c>
      <c r="O120" s="137">
        <f t="shared" si="66"/>
        <v>100</v>
      </c>
      <c r="P120" s="137">
        <f t="shared" si="68"/>
        <v>101</v>
      </c>
      <c r="Q120" s="137">
        <f t="shared" si="69"/>
        <v>100</v>
      </c>
      <c r="R120" s="14">
        <f t="shared" si="70"/>
        <v>0</v>
      </c>
    </row>
    <row r="121" spans="1:18" s="3" customFormat="1" ht="12.75" hidden="1">
      <c r="A121" s="225"/>
      <c r="B121" s="227"/>
      <c r="C121" s="225" t="s">
        <v>78</v>
      </c>
      <c r="D121" s="134">
        <v>35</v>
      </c>
      <c r="E121" s="135" t="s">
        <v>38</v>
      </c>
      <c r="F121" s="360">
        <f t="shared" si="71"/>
        <v>10107</v>
      </c>
      <c r="G121" s="360">
        <f t="shared" si="71"/>
        <v>30000</v>
      </c>
      <c r="H121" s="360">
        <f t="shared" si="71"/>
        <v>30000</v>
      </c>
      <c r="I121" s="360">
        <f t="shared" si="71"/>
        <v>30000</v>
      </c>
      <c r="J121" s="360">
        <f t="shared" si="71"/>
        <v>0</v>
      </c>
      <c r="K121" s="360">
        <f t="shared" si="71"/>
        <v>0</v>
      </c>
      <c r="L121" s="360">
        <f t="shared" si="71"/>
        <v>30000</v>
      </c>
      <c r="M121" s="360">
        <f t="shared" si="71"/>
        <v>0</v>
      </c>
      <c r="N121" s="138">
        <f t="shared" si="66"/>
        <v>296.82398337785696</v>
      </c>
      <c r="O121" s="137">
        <f t="shared" si="66"/>
        <v>100</v>
      </c>
      <c r="P121" s="137">
        <f t="shared" si="68"/>
        <v>101</v>
      </c>
      <c r="Q121" s="137">
        <f t="shared" si="69"/>
        <v>100</v>
      </c>
      <c r="R121" s="14">
        <f t="shared" si="70"/>
        <v>0</v>
      </c>
    </row>
    <row r="122" spans="1:18" s="3" customFormat="1" ht="22.5" hidden="1">
      <c r="A122" s="225"/>
      <c r="B122" s="227"/>
      <c r="C122" s="225" t="s">
        <v>78</v>
      </c>
      <c r="D122" s="134">
        <v>352</v>
      </c>
      <c r="E122" s="135" t="s">
        <v>64</v>
      </c>
      <c r="F122" s="139">
        <v>10107</v>
      </c>
      <c r="G122" s="228">
        <v>30000</v>
      </c>
      <c r="H122" s="139">
        <v>30000</v>
      </c>
      <c r="I122" s="139">
        <v>30000</v>
      </c>
      <c r="J122" s="139"/>
      <c r="K122" s="139"/>
      <c r="L122" s="139">
        <v>30000</v>
      </c>
      <c r="M122" s="139"/>
      <c r="N122" s="138">
        <f t="shared" si="66"/>
        <v>296.82398337785696</v>
      </c>
      <c r="O122" s="137">
        <f t="shared" si="66"/>
        <v>100</v>
      </c>
      <c r="P122" s="137">
        <f t="shared" si="68"/>
        <v>101</v>
      </c>
      <c r="Q122" s="137">
        <f t="shared" si="69"/>
        <v>100</v>
      </c>
      <c r="R122" s="14">
        <f t="shared" si="70"/>
        <v>0</v>
      </c>
    </row>
    <row r="123" spans="1:18" s="3" customFormat="1" ht="22.5" hidden="1">
      <c r="A123" s="347" t="s">
        <v>402</v>
      </c>
      <c r="B123" s="248"/>
      <c r="C123" s="229" t="s">
        <v>78</v>
      </c>
      <c r="D123" s="267" t="s">
        <v>287</v>
      </c>
      <c r="E123" s="268" t="s">
        <v>286</v>
      </c>
      <c r="F123" s="269">
        <f>SUM(F124)</f>
        <v>0</v>
      </c>
      <c r="G123" s="269">
        <f>G124</f>
        <v>30000</v>
      </c>
      <c r="H123" s="269">
        <f>SUM(H124)</f>
        <v>30000</v>
      </c>
      <c r="I123" s="269">
        <f>I124</f>
        <v>30000</v>
      </c>
      <c r="J123" s="269"/>
      <c r="K123" s="269"/>
      <c r="L123" s="269">
        <f>SUM(L124)</f>
        <v>30000</v>
      </c>
      <c r="M123" s="269">
        <f>SUM(M124)</f>
        <v>0</v>
      </c>
      <c r="N123" s="270" t="e">
        <f t="shared" si="66"/>
        <v>#DIV/0!</v>
      </c>
      <c r="O123" s="269">
        <f t="shared" si="66"/>
        <v>100</v>
      </c>
      <c r="P123" s="269">
        <f t="shared" si="68"/>
        <v>101</v>
      </c>
      <c r="Q123" s="269">
        <f t="shared" si="69"/>
        <v>100</v>
      </c>
      <c r="R123" s="94">
        <f t="shared" si="70"/>
        <v>0</v>
      </c>
    </row>
    <row r="124" spans="1:18" s="3" customFormat="1" ht="12.75" hidden="1">
      <c r="A124" s="225"/>
      <c r="B124" s="227">
        <v>1</v>
      </c>
      <c r="C124" s="271" t="s">
        <v>78</v>
      </c>
      <c r="D124" s="225">
        <v>3</v>
      </c>
      <c r="E124" s="134" t="s">
        <v>3</v>
      </c>
      <c r="F124" s="360">
        <f>SUM(F125,,)</f>
        <v>0</v>
      </c>
      <c r="G124" s="360">
        <f aca="true" t="shared" si="72" ref="G124:M124">SUM(G125,)</f>
        <v>30000</v>
      </c>
      <c r="H124" s="360">
        <f t="shared" si="72"/>
        <v>30000</v>
      </c>
      <c r="I124" s="360">
        <f t="shared" si="72"/>
        <v>30000</v>
      </c>
      <c r="J124" s="360">
        <f t="shared" si="72"/>
        <v>0</v>
      </c>
      <c r="K124" s="360">
        <f t="shared" si="72"/>
        <v>0</v>
      </c>
      <c r="L124" s="360">
        <f t="shared" si="72"/>
        <v>30000</v>
      </c>
      <c r="M124" s="360">
        <f t="shared" si="72"/>
        <v>0</v>
      </c>
      <c r="N124" s="138" t="e">
        <f t="shared" si="66"/>
        <v>#DIV/0!</v>
      </c>
      <c r="O124" s="137">
        <f t="shared" si="66"/>
        <v>100</v>
      </c>
      <c r="P124" s="137">
        <f t="shared" si="68"/>
        <v>101</v>
      </c>
      <c r="Q124" s="137">
        <f t="shared" si="69"/>
        <v>100</v>
      </c>
      <c r="R124" s="14">
        <f t="shared" si="70"/>
        <v>0</v>
      </c>
    </row>
    <row r="125" spans="1:18" s="3" customFormat="1" ht="12.75" hidden="1">
      <c r="A125" s="225"/>
      <c r="B125" s="227"/>
      <c r="C125" s="271" t="s">
        <v>78</v>
      </c>
      <c r="D125" s="225" t="s">
        <v>127</v>
      </c>
      <c r="E125" s="134" t="s">
        <v>38</v>
      </c>
      <c r="F125" s="360">
        <f>SUM(F126)</f>
        <v>0</v>
      </c>
      <c r="G125" s="360">
        <f aca="true" t="shared" si="73" ref="G125:M125">SUM(G126)</f>
        <v>30000</v>
      </c>
      <c r="H125" s="360">
        <f t="shared" si="73"/>
        <v>30000</v>
      </c>
      <c r="I125" s="360">
        <f t="shared" si="73"/>
        <v>30000</v>
      </c>
      <c r="J125" s="360">
        <f t="shared" si="73"/>
        <v>0</v>
      </c>
      <c r="K125" s="360">
        <f t="shared" si="73"/>
        <v>0</v>
      </c>
      <c r="L125" s="360">
        <f t="shared" si="73"/>
        <v>30000</v>
      </c>
      <c r="M125" s="360">
        <f t="shared" si="73"/>
        <v>0</v>
      </c>
      <c r="N125" s="138" t="e">
        <f t="shared" si="66"/>
        <v>#DIV/0!</v>
      </c>
      <c r="O125" s="137">
        <f t="shared" si="66"/>
        <v>100</v>
      </c>
      <c r="P125" s="137">
        <f t="shared" si="68"/>
        <v>101</v>
      </c>
      <c r="Q125" s="137">
        <f t="shared" si="69"/>
        <v>100</v>
      </c>
      <c r="R125" s="14">
        <f t="shared" si="70"/>
        <v>0</v>
      </c>
    </row>
    <row r="126" spans="1:18" s="3" customFormat="1" ht="12.75" hidden="1">
      <c r="A126" s="225"/>
      <c r="B126" s="227"/>
      <c r="C126" s="271" t="s">
        <v>78</v>
      </c>
      <c r="D126" s="225" t="s">
        <v>128</v>
      </c>
      <c r="E126" s="134" t="s">
        <v>126</v>
      </c>
      <c r="F126" s="139"/>
      <c r="G126" s="228">
        <v>30000</v>
      </c>
      <c r="H126" s="139">
        <v>30000</v>
      </c>
      <c r="I126" s="139">
        <v>30000</v>
      </c>
      <c r="J126" s="139"/>
      <c r="K126" s="139"/>
      <c r="L126" s="139">
        <v>30000</v>
      </c>
      <c r="M126" s="139"/>
      <c r="N126" s="138" t="e">
        <f t="shared" si="66"/>
        <v>#DIV/0!</v>
      </c>
      <c r="O126" s="137">
        <f t="shared" si="66"/>
        <v>100</v>
      </c>
      <c r="P126" s="137">
        <f t="shared" si="68"/>
        <v>101</v>
      </c>
      <c r="Q126" s="137">
        <f t="shared" si="69"/>
        <v>100</v>
      </c>
      <c r="R126" s="14">
        <f t="shared" si="70"/>
        <v>0</v>
      </c>
    </row>
    <row r="127" spans="1:18" s="3" customFormat="1" ht="12.75" customHeight="1" hidden="1">
      <c r="A127" s="347" t="s">
        <v>403</v>
      </c>
      <c r="B127" s="248"/>
      <c r="C127" s="272"/>
      <c r="D127" s="229" t="s">
        <v>267</v>
      </c>
      <c r="E127" s="231" t="s">
        <v>379</v>
      </c>
      <c r="F127" s="233">
        <f>SUM(F128)</f>
        <v>8743</v>
      </c>
      <c r="G127" s="233">
        <f aca="true" t="shared" si="74" ref="G127:M127">SUM(G128)</f>
        <v>11000</v>
      </c>
      <c r="H127" s="233">
        <f t="shared" si="74"/>
        <v>20000</v>
      </c>
      <c r="I127" s="233">
        <f t="shared" si="74"/>
        <v>20000</v>
      </c>
      <c r="J127" s="233" t="e">
        <f t="shared" si="74"/>
        <v>#REF!</v>
      </c>
      <c r="K127" s="233" t="e">
        <f t="shared" si="74"/>
        <v>#REF!</v>
      </c>
      <c r="L127" s="233">
        <f t="shared" si="74"/>
        <v>20000</v>
      </c>
      <c r="M127" s="233">
        <f t="shared" si="74"/>
        <v>0</v>
      </c>
      <c r="N127" s="234">
        <f t="shared" si="66"/>
        <v>125.81493766441724</v>
      </c>
      <c r="O127" s="233">
        <f t="shared" si="66"/>
        <v>181.8181818181818</v>
      </c>
      <c r="P127" s="233">
        <f t="shared" si="68"/>
        <v>101</v>
      </c>
      <c r="Q127" s="233">
        <f t="shared" si="69"/>
        <v>100</v>
      </c>
      <c r="R127" s="47">
        <f t="shared" si="70"/>
        <v>0</v>
      </c>
    </row>
    <row r="128" spans="1:18" s="3" customFormat="1" ht="12.75" hidden="1">
      <c r="A128" s="225"/>
      <c r="B128" s="227">
        <v>1</v>
      </c>
      <c r="C128" s="271" t="s">
        <v>78</v>
      </c>
      <c r="D128" s="225" t="s">
        <v>1</v>
      </c>
      <c r="E128" s="134" t="s">
        <v>3</v>
      </c>
      <c r="F128" s="360">
        <f>SUM(F129,F133)</f>
        <v>8743</v>
      </c>
      <c r="G128" s="360">
        <f aca="true" t="shared" si="75" ref="G128:M128">SUM(G129,G133)</f>
        <v>11000</v>
      </c>
      <c r="H128" s="360">
        <f t="shared" si="75"/>
        <v>20000</v>
      </c>
      <c r="I128" s="360">
        <f t="shared" si="75"/>
        <v>20000</v>
      </c>
      <c r="J128" s="360" t="e">
        <f t="shared" si="75"/>
        <v>#REF!</v>
      </c>
      <c r="K128" s="360" t="e">
        <f t="shared" si="75"/>
        <v>#REF!</v>
      </c>
      <c r="L128" s="360">
        <f t="shared" si="75"/>
        <v>20000</v>
      </c>
      <c r="M128" s="360">
        <f t="shared" si="75"/>
        <v>0</v>
      </c>
      <c r="N128" s="138">
        <f t="shared" si="66"/>
        <v>125.81493766441724</v>
      </c>
      <c r="O128" s="137">
        <f t="shared" si="66"/>
        <v>181.8181818181818</v>
      </c>
      <c r="P128" s="137">
        <f t="shared" si="68"/>
        <v>101</v>
      </c>
      <c r="Q128" s="137">
        <f t="shared" si="69"/>
        <v>100</v>
      </c>
      <c r="R128" s="14">
        <f t="shared" si="70"/>
        <v>0</v>
      </c>
    </row>
    <row r="129" spans="1:18" s="3" customFormat="1" ht="12.75" hidden="1">
      <c r="A129" s="225"/>
      <c r="B129" s="227"/>
      <c r="C129" s="271" t="s">
        <v>78</v>
      </c>
      <c r="D129" s="225" t="s">
        <v>200</v>
      </c>
      <c r="E129" s="134" t="s">
        <v>4</v>
      </c>
      <c r="F129" s="360">
        <f aca="true" t="shared" si="76" ref="F129:M129">SUM(F130,F131,F132)</f>
        <v>2743</v>
      </c>
      <c r="G129" s="360">
        <f>SUM(G130,G131,G132)</f>
        <v>5000</v>
      </c>
      <c r="H129" s="360">
        <f>SUM(H130,H131,H132)</f>
        <v>14000</v>
      </c>
      <c r="I129" s="360">
        <f t="shared" si="76"/>
        <v>14000</v>
      </c>
      <c r="J129" s="360" t="e">
        <f t="shared" si="76"/>
        <v>#REF!</v>
      </c>
      <c r="K129" s="360" t="e">
        <f t="shared" si="76"/>
        <v>#REF!</v>
      </c>
      <c r="L129" s="360">
        <f>SUM(L130,L131,L132)</f>
        <v>14000</v>
      </c>
      <c r="M129" s="360">
        <f t="shared" si="76"/>
        <v>0</v>
      </c>
      <c r="N129" s="138">
        <f t="shared" si="66"/>
        <v>182.2821728034998</v>
      </c>
      <c r="O129" s="137">
        <f t="shared" si="66"/>
        <v>280</v>
      </c>
      <c r="P129" s="137">
        <f t="shared" si="68"/>
        <v>101</v>
      </c>
      <c r="Q129" s="137">
        <f t="shared" si="69"/>
        <v>100</v>
      </c>
      <c r="R129" s="14">
        <f t="shared" si="70"/>
        <v>0</v>
      </c>
    </row>
    <row r="130" spans="1:18" s="3" customFormat="1" ht="12.75" hidden="1">
      <c r="A130" s="225"/>
      <c r="B130" s="227"/>
      <c r="C130" s="271" t="s">
        <v>78</v>
      </c>
      <c r="D130" s="225" t="s">
        <v>201</v>
      </c>
      <c r="E130" s="134" t="s">
        <v>59</v>
      </c>
      <c r="F130" s="139">
        <v>0</v>
      </c>
      <c r="G130" s="228">
        <v>0</v>
      </c>
      <c r="H130" s="139">
        <v>0</v>
      </c>
      <c r="I130" s="139">
        <v>0</v>
      </c>
      <c r="J130" s="139" t="e">
        <f>SUM(#REF!)</f>
        <v>#REF!</v>
      </c>
      <c r="K130" s="139" t="e">
        <f>SUM(#REF!)</f>
        <v>#REF!</v>
      </c>
      <c r="L130" s="139">
        <v>0</v>
      </c>
      <c r="M130" s="139">
        <v>0</v>
      </c>
      <c r="N130" s="138" t="e">
        <f t="shared" si="66"/>
        <v>#DIV/0!</v>
      </c>
      <c r="O130" s="137" t="e">
        <f t="shared" si="66"/>
        <v>#DIV/0!</v>
      </c>
      <c r="P130" s="137" t="e">
        <f t="shared" si="68"/>
        <v>#DIV/0!</v>
      </c>
      <c r="Q130" s="137" t="e">
        <f t="shared" si="69"/>
        <v>#DIV/0!</v>
      </c>
      <c r="R130" s="14" t="e">
        <f t="shared" si="70"/>
        <v>#DIV/0!</v>
      </c>
    </row>
    <row r="131" spans="1:18" s="3" customFormat="1" ht="12.75" hidden="1">
      <c r="A131" s="225"/>
      <c r="B131" s="227"/>
      <c r="C131" s="271" t="s">
        <v>78</v>
      </c>
      <c r="D131" s="225" t="s">
        <v>202</v>
      </c>
      <c r="E131" s="134" t="s">
        <v>55</v>
      </c>
      <c r="F131" s="139"/>
      <c r="G131" s="228"/>
      <c r="H131" s="139">
        <v>4000</v>
      </c>
      <c r="I131" s="139">
        <v>4000</v>
      </c>
      <c r="J131" s="139"/>
      <c r="K131" s="139"/>
      <c r="L131" s="139">
        <v>4000</v>
      </c>
      <c r="M131" s="139"/>
      <c r="N131" s="138" t="e">
        <f t="shared" si="66"/>
        <v>#DIV/0!</v>
      </c>
      <c r="O131" s="137" t="e">
        <f t="shared" si="66"/>
        <v>#DIV/0!</v>
      </c>
      <c r="P131" s="137">
        <f t="shared" si="68"/>
        <v>101</v>
      </c>
      <c r="Q131" s="137">
        <f t="shared" si="69"/>
        <v>100</v>
      </c>
      <c r="R131" s="14">
        <f t="shared" si="70"/>
        <v>0</v>
      </c>
    </row>
    <row r="132" spans="1:18" s="3" customFormat="1" ht="12.75" hidden="1">
      <c r="A132" s="225"/>
      <c r="B132" s="227"/>
      <c r="C132" s="271" t="s">
        <v>78</v>
      </c>
      <c r="D132" s="225" t="s">
        <v>203</v>
      </c>
      <c r="E132" s="134" t="s">
        <v>8</v>
      </c>
      <c r="F132" s="139">
        <v>2743</v>
      </c>
      <c r="G132" s="228">
        <v>5000</v>
      </c>
      <c r="H132" s="139">
        <v>10000</v>
      </c>
      <c r="I132" s="139">
        <v>10000</v>
      </c>
      <c r="J132" s="139"/>
      <c r="K132" s="139"/>
      <c r="L132" s="139">
        <v>10000</v>
      </c>
      <c r="M132" s="139"/>
      <c r="N132" s="138">
        <f t="shared" si="66"/>
        <v>182.2821728034998</v>
      </c>
      <c r="O132" s="137">
        <f t="shared" si="66"/>
        <v>200</v>
      </c>
      <c r="P132" s="137">
        <f t="shared" si="68"/>
        <v>101</v>
      </c>
      <c r="Q132" s="137">
        <f t="shared" si="69"/>
        <v>100</v>
      </c>
      <c r="R132" s="14">
        <f t="shared" si="70"/>
        <v>0</v>
      </c>
    </row>
    <row r="133" spans="1:18" s="3" customFormat="1" ht="12.75" hidden="1">
      <c r="A133" s="225"/>
      <c r="B133" s="227"/>
      <c r="C133" s="271" t="s">
        <v>78</v>
      </c>
      <c r="D133" s="225" t="s">
        <v>325</v>
      </c>
      <c r="E133" s="134" t="s">
        <v>34</v>
      </c>
      <c r="F133" s="360">
        <f>SUM(F134)</f>
        <v>6000</v>
      </c>
      <c r="G133" s="360">
        <f aca="true" t="shared" si="77" ref="G133:M133">SUM(G134)</f>
        <v>6000</v>
      </c>
      <c r="H133" s="360">
        <f t="shared" si="77"/>
        <v>6000</v>
      </c>
      <c r="I133" s="360">
        <f t="shared" si="77"/>
        <v>6000</v>
      </c>
      <c r="J133" s="360">
        <f t="shared" si="77"/>
        <v>0</v>
      </c>
      <c r="K133" s="360">
        <f t="shared" si="77"/>
        <v>0</v>
      </c>
      <c r="L133" s="360">
        <f t="shared" si="77"/>
        <v>6000</v>
      </c>
      <c r="M133" s="360">
        <f t="shared" si="77"/>
        <v>0</v>
      </c>
      <c r="N133" s="138">
        <f t="shared" si="66"/>
        <v>100</v>
      </c>
      <c r="O133" s="137">
        <f t="shared" si="66"/>
        <v>100</v>
      </c>
      <c r="P133" s="137">
        <f t="shared" si="68"/>
        <v>101</v>
      </c>
      <c r="Q133" s="137">
        <f t="shared" si="69"/>
        <v>100</v>
      </c>
      <c r="R133" s="14">
        <f t="shared" si="70"/>
        <v>0</v>
      </c>
    </row>
    <row r="134" spans="1:18" s="3" customFormat="1" ht="12.75" hidden="1">
      <c r="A134" s="225"/>
      <c r="B134" s="227"/>
      <c r="C134" s="271" t="s">
        <v>78</v>
      </c>
      <c r="D134" s="225" t="s">
        <v>326</v>
      </c>
      <c r="E134" s="134" t="s">
        <v>62</v>
      </c>
      <c r="F134" s="139">
        <v>6000</v>
      </c>
      <c r="G134" s="228">
        <v>6000</v>
      </c>
      <c r="H134" s="139">
        <v>6000</v>
      </c>
      <c r="I134" s="139">
        <v>6000</v>
      </c>
      <c r="J134" s="139"/>
      <c r="K134" s="139"/>
      <c r="L134" s="139">
        <v>6000</v>
      </c>
      <c r="M134" s="139"/>
      <c r="N134" s="138">
        <f t="shared" si="66"/>
        <v>100</v>
      </c>
      <c r="O134" s="137">
        <f t="shared" si="66"/>
        <v>100</v>
      </c>
      <c r="P134" s="137">
        <f t="shared" si="68"/>
        <v>101</v>
      </c>
      <c r="Q134" s="137">
        <f t="shared" si="69"/>
        <v>100</v>
      </c>
      <c r="R134" s="14">
        <f t="shared" si="70"/>
        <v>0</v>
      </c>
    </row>
    <row r="135" spans="1:18" s="3" customFormat="1" ht="12.75" hidden="1">
      <c r="A135" s="347" t="s">
        <v>404</v>
      </c>
      <c r="B135" s="248"/>
      <c r="C135" s="272" t="s">
        <v>328</v>
      </c>
      <c r="D135" s="229" t="s">
        <v>267</v>
      </c>
      <c r="E135" s="231" t="s">
        <v>327</v>
      </c>
      <c r="F135" s="233">
        <f>SUM(F136)</f>
        <v>2000</v>
      </c>
      <c r="G135" s="233">
        <f aca="true" t="shared" si="78" ref="G135:M135">SUM(G136)</f>
        <v>13000</v>
      </c>
      <c r="H135" s="233">
        <f t="shared" si="78"/>
        <v>13000</v>
      </c>
      <c r="I135" s="233">
        <f t="shared" si="78"/>
        <v>13000</v>
      </c>
      <c r="J135" s="233">
        <f t="shared" si="78"/>
        <v>0</v>
      </c>
      <c r="K135" s="233">
        <f t="shared" si="78"/>
        <v>0</v>
      </c>
      <c r="L135" s="233">
        <f t="shared" si="78"/>
        <v>13000</v>
      </c>
      <c r="M135" s="233">
        <f t="shared" si="78"/>
        <v>0</v>
      </c>
      <c r="N135" s="234">
        <f t="shared" si="66"/>
        <v>650</v>
      </c>
      <c r="O135" s="233">
        <f t="shared" si="66"/>
        <v>100</v>
      </c>
      <c r="P135" s="233">
        <f t="shared" si="68"/>
        <v>101</v>
      </c>
      <c r="Q135" s="233">
        <f t="shared" si="69"/>
        <v>100</v>
      </c>
      <c r="R135" s="47">
        <f t="shared" si="70"/>
        <v>0</v>
      </c>
    </row>
    <row r="136" spans="1:18" s="3" customFormat="1" ht="12.75" hidden="1">
      <c r="A136" s="225"/>
      <c r="B136" s="227">
        <v>1</v>
      </c>
      <c r="C136" s="271" t="s">
        <v>328</v>
      </c>
      <c r="D136" s="225" t="s">
        <v>1</v>
      </c>
      <c r="E136" s="134" t="s">
        <v>3</v>
      </c>
      <c r="F136" s="360">
        <f aca="true" t="shared" si="79" ref="F136:M136">SUM(F137,F139)</f>
        <v>2000</v>
      </c>
      <c r="G136" s="360">
        <f t="shared" si="79"/>
        <v>13000</v>
      </c>
      <c r="H136" s="360">
        <f t="shared" si="79"/>
        <v>13000</v>
      </c>
      <c r="I136" s="360">
        <f t="shared" si="79"/>
        <v>13000</v>
      </c>
      <c r="J136" s="360">
        <f t="shared" si="79"/>
        <v>0</v>
      </c>
      <c r="K136" s="360">
        <f t="shared" si="79"/>
        <v>0</v>
      </c>
      <c r="L136" s="360">
        <f t="shared" si="79"/>
        <v>13000</v>
      </c>
      <c r="M136" s="360">
        <f t="shared" si="79"/>
        <v>0</v>
      </c>
      <c r="N136" s="138">
        <f t="shared" si="66"/>
        <v>650</v>
      </c>
      <c r="O136" s="137">
        <f t="shared" si="66"/>
        <v>100</v>
      </c>
      <c r="P136" s="137">
        <f t="shared" si="68"/>
        <v>101</v>
      </c>
      <c r="Q136" s="137">
        <f t="shared" si="69"/>
        <v>100</v>
      </c>
      <c r="R136" s="14">
        <f t="shared" si="70"/>
        <v>0</v>
      </c>
    </row>
    <row r="137" spans="1:18" s="3" customFormat="1" ht="12.75" hidden="1">
      <c r="A137" s="225"/>
      <c r="B137" s="227"/>
      <c r="C137" s="271" t="s">
        <v>328</v>
      </c>
      <c r="D137" s="225" t="s">
        <v>200</v>
      </c>
      <c r="E137" s="134" t="s">
        <v>4</v>
      </c>
      <c r="F137" s="360">
        <f aca="true" t="shared" si="80" ref="F137:M137">SUM(F138)</f>
        <v>0</v>
      </c>
      <c r="G137" s="360">
        <f t="shared" si="80"/>
        <v>3000</v>
      </c>
      <c r="H137" s="360">
        <f t="shared" si="80"/>
        <v>3000</v>
      </c>
      <c r="I137" s="360">
        <f t="shared" si="80"/>
        <v>3000</v>
      </c>
      <c r="J137" s="360">
        <f t="shared" si="80"/>
        <v>0</v>
      </c>
      <c r="K137" s="360">
        <f t="shared" si="80"/>
        <v>0</v>
      </c>
      <c r="L137" s="360">
        <f t="shared" si="80"/>
        <v>3000</v>
      </c>
      <c r="M137" s="360">
        <f t="shared" si="80"/>
        <v>0</v>
      </c>
      <c r="N137" s="138" t="e">
        <f t="shared" si="66"/>
        <v>#DIV/0!</v>
      </c>
      <c r="O137" s="137">
        <f t="shared" si="66"/>
        <v>100</v>
      </c>
      <c r="P137" s="137">
        <f t="shared" si="68"/>
        <v>101</v>
      </c>
      <c r="Q137" s="137">
        <f t="shared" si="69"/>
        <v>100</v>
      </c>
      <c r="R137" s="14">
        <f t="shared" si="70"/>
        <v>0</v>
      </c>
    </row>
    <row r="138" spans="1:18" s="3" customFormat="1" ht="12.75" hidden="1">
      <c r="A138" s="225"/>
      <c r="B138" s="227"/>
      <c r="C138" s="271" t="s">
        <v>328</v>
      </c>
      <c r="D138" s="225" t="s">
        <v>203</v>
      </c>
      <c r="E138" s="134" t="s">
        <v>8</v>
      </c>
      <c r="F138" s="139"/>
      <c r="G138" s="228">
        <v>3000</v>
      </c>
      <c r="H138" s="139">
        <v>3000</v>
      </c>
      <c r="I138" s="139">
        <v>3000</v>
      </c>
      <c r="J138" s="139"/>
      <c r="K138" s="139"/>
      <c r="L138" s="139">
        <v>3000</v>
      </c>
      <c r="M138" s="139"/>
      <c r="N138" s="138" t="e">
        <f t="shared" si="66"/>
        <v>#DIV/0!</v>
      </c>
      <c r="O138" s="137">
        <f t="shared" si="66"/>
        <v>100</v>
      </c>
      <c r="P138" s="137">
        <f t="shared" si="68"/>
        <v>101</v>
      </c>
      <c r="Q138" s="137">
        <f t="shared" si="69"/>
        <v>100</v>
      </c>
      <c r="R138" s="14">
        <f t="shared" si="70"/>
        <v>0</v>
      </c>
    </row>
    <row r="139" spans="1:18" s="3" customFormat="1" ht="12.75" hidden="1">
      <c r="A139" s="225"/>
      <c r="B139" s="227"/>
      <c r="C139" s="271" t="s">
        <v>328</v>
      </c>
      <c r="D139" s="225" t="s">
        <v>325</v>
      </c>
      <c r="E139" s="134" t="s">
        <v>34</v>
      </c>
      <c r="F139" s="360">
        <f aca="true" t="shared" si="81" ref="F139:M139">SUM(F140)</f>
        <v>2000</v>
      </c>
      <c r="G139" s="360">
        <f t="shared" si="81"/>
        <v>10000</v>
      </c>
      <c r="H139" s="360">
        <f t="shared" si="81"/>
        <v>10000</v>
      </c>
      <c r="I139" s="360">
        <f t="shared" si="81"/>
        <v>10000</v>
      </c>
      <c r="J139" s="360">
        <f t="shared" si="81"/>
        <v>0</v>
      </c>
      <c r="K139" s="360">
        <f t="shared" si="81"/>
        <v>0</v>
      </c>
      <c r="L139" s="360">
        <f t="shared" si="81"/>
        <v>10000</v>
      </c>
      <c r="M139" s="360">
        <f t="shared" si="81"/>
        <v>0</v>
      </c>
      <c r="N139" s="138">
        <f t="shared" si="66"/>
        <v>500</v>
      </c>
      <c r="O139" s="137">
        <f t="shared" si="66"/>
        <v>100</v>
      </c>
      <c r="P139" s="137">
        <f t="shared" si="68"/>
        <v>101</v>
      </c>
      <c r="Q139" s="137">
        <f t="shared" si="69"/>
        <v>100</v>
      </c>
      <c r="R139" s="14">
        <f t="shared" si="70"/>
        <v>0</v>
      </c>
    </row>
    <row r="140" spans="1:18" s="3" customFormat="1" ht="12.75" hidden="1">
      <c r="A140" s="225"/>
      <c r="B140" s="227"/>
      <c r="C140" s="271" t="s">
        <v>328</v>
      </c>
      <c r="D140" s="225" t="s">
        <v>326</v>
      </c>
      <c r="E140" s="134" t="s">
        <v>62</v>
      </c>
      <c r="F140" s="139">
        <v>2000</v>
      </c>
      <c r="G140" s="228">
        <v>10000</v>
      </c>
      <c r="H140" s="139">
        <v>10000</v>
      </c>
      <c r="I140" s="139">
        <v>10000</v>
      </c>
      <c r="J140" s="139"/>
      <c r="K140" s="139"/>
      <c r="L140" s="139">
        <v>10000</v>
      </c>
      <c r="M140" s="139"/>
      <c r="N140" s="138">
        <f t="shared" si="66"/>
        <v>500</v>
      </c>
      <c r="O140" s="137">
        <f t="shared" si="66"/>
        <v>100</v>
      </c>
      <c r="P140" s="137">
        <f t="shared" si="68"/>
        <v>101</v>
      </c>
      <c r="Q140" s="137">
        <f t="shared" si="69"/>
        <v>100</v>
      </c>
      <c r="R140" s="14">
        <f t="shared" si="70"/>
        <v>0</v>
      </c>
    </row>
    <row r="141" spans="1:18" ht="12.75" hidden="1">
      <c r="A141" s="212" t="s">
        <v>193</v>
      </c>
      <c r="B141" s="242"/>
      <c r="C141" s="214"/>
      <c r="D141" s="131" t="s">
        <v>105</v>
      </c>
      <c r="E141" s="131"/>
      <c r="F141" s="132">
        <f>SUM(F143,F215,F251)</f>
        <v>1411311</v>
      </c>
      <c r="G141" s="132">
        <f>SUM(G143,G215,G251)</f>
        <v>2836500</v>
      </c>
      <c r="H141" s="132">
        <f>SUM(H143,H215,H251)</f>
        <v>4946000</v>
      </c>
      <c r="I141" s="132">
        <f>SUM(I143,I215,I251)</f>
        <v>4946000</v>
      </c>
      <c r="J141" s="132" t="e">
        <f>+J143+J215+J251</f>
        <v>#REF!</v>
      </c>
      <c r="K141" s="132" t="e">
        <f>+K143+K215+K251</f>
        <v>#REF!</v>
      </c>
      <c r="L141" s="132">
        <f>SUM(L143,L215,L251)</f>
        <v>4946000</v>
      </c>
      <c r="M141" s="132">
        <f>SUM(M143,M215,M251)</f>
        <v>0</v>
      </c>
      <c r="N141" s="132">
        <f t="shared" si="66"/>
        <v>200.9833410212207</v>
      </c>
      <c r="O141" s="168">
        <f t="shared" si="66"/>
        <v>174.36982196368766</v>
      </c>
      <c r="P141" s="168">
        <f>+I141/H141+100</f>
        <v>101</v>
      </c>
      <c r="Q141" s="168">
        <f t="shared" si="69"/>
        <v>100</v>
      </c>
      <c r="R141" s="31">
        <f t="shared" si="70"/>
        <v>0</v>
      </c>
    </row>
    <row r="142" spans="1:18" ht="12.75" hidden="1">
      <c r="A142" s="212" t="s">
        <v>76</v>
      </c>
      <c r="B142" s="242"/>
      <c r="C142" s="214" t="s">
        <v>76</v>
      </c>
      <c r="D142" s="131" t="s">
        <v>79</v>
      </c>
      <c r="E142" s="131"/>
      <c r="F142" s="132"/>
      <c r="G142" s="132"/>
      <c r="H142" s="132"/>
      <c r="I142" s="132"/>
      <c r="J142" s="132"/>
      <c r="K142" s="132"/>
      <c r="L142" s="132"/>
      <c r="M142" s="132"/>
      <c r="N142" s="132"/>
      <c r="O142" s="168"/>
      <c r="P142" s="168"/>
      <c r="Q142" s="168"/>
      <c r="R142" s="31"/>
    </row>
    <row r="143" spans="1:18" ht="22.5" hidden="1">
      <c r="A143" s="273" t="s">
        <v>155</v>
      </c>
      <c r="B143" s="235"/>
      <c r="C143" s="219"/>
      <c r="D143" s="274" t="s">
        <v>288</v>
      </c>
      <c r="E143" s="275" t="s">
        <v>289</v>
      </c>
      <c r="F143" s="276">
        <f aca="true" t="shared" si="82" ref="F143:M143">SUM(F144,F153,F167,F175,F179,F188,F198,F204,F208)</f>
        <v>958753</v>
      </c>
      <c r="G143" s="276">
        <f>SUM(G144,G153,G167,G175,G179,G188,G198,G204,G208)</f>
        <v>1111000</v>
      </c>
      <c r="H143" s="276">
        <f>SUM(H144,H153,H167,H175,H179,H188,H198,H204,H208)</f>
        <v>1029000</v>
      </c>
      <c r="I143" s="276">
        <f t="shared" si="82"/>
        <v>1029000</v>
      </c>
      <c r="J143" s="276" t="e">
        <f t="shared" si="82"/>
        <v>#REF!</v>
      </c>
      <c r="K143" s="276" t="e">
        <f t="shared" si="82"/>
        <v>#REF!</v>
      </c>
      <c r="L143" s="276">
        <f>SUM(L144,L153,L167,L175,L179,L188,L198,L204,L208)</f>
        <v>1029000</v>
      </c>
      <c r="M143" s="276">
        <f t="shared" si="82"/>
        <v>0</v>
      </c>
      <c r="N143" s="276">
        <f t="shared" si="66"/>
        <v>115.87968955507833</v>
      </c>
      <c r="O143" s="277">
        <f t="shared" si="66"/>
        <v>92.61926192619262</v>
      </c>
      <c r="P143" s="277">
        <f t="shared" si="68"/>
        <v>101</v>
      </c>
      <c r="Q143" s="277">
        <f t="shared" si="69"/>
        <v>100</v>
      </c>
      <c r="R143" s="95">
        <f t="shared" si="70"/>
        <v>0</v>
      </c>
    </row>
    <row r="144" spans="1:18" ht="12.75" hidden="1">
      <c r="A144" s="221" t="s">
        <v>156</v>
      </c>
      <c r="B144" s="239"/>
      <c r="C144" s="253" t="s">
        <v>80</v>
      </c>
      <c r="D144" s="223" t="s">
        <v>267</v>
      </c>
      <c r="E144" s="223" t="s">
        <v>47</v>
      </c>
      <c r="F144" s="224">
        <f aca="true" t="shared" si="83" ref="F144:M144">SUM(F146,F150)</f>
        <v>91980</v>
      </c>
      <c r="G144" s="224">
        <f t="shared" si="83"/>
        <v>257000</v>
      </c>
      <c r="H144" s="224">
        <f t="shared" si="83"/>
        <v>267000</v>
      </c>
      <c r="I144" s="224">
        <f t="shared" si="83"/>
        <v>267000</v>
      </c>
      <c r="J144" s="224" t="e">
        <f t="shared" si="83"/>
        <v>#REF!</v>
      </c>
      <c r="K144" s="224" t="e">
        <f t="shared" si="83"/>
        <v>#REF!</v>
      </c>
      <c r="L144" s="224">
        <f t="shared" si="83"/>
        <v>267000</v>
      </c>
      <c r="M144" s="224">
        <f t="shared" si="83"/>
        <v>0</v>
      </c>
      <c r="N144" s="224">
        <f t="shared" si="66"/>
        <v>279.4085670798</v>
      </c>
      <c r="O144" s="241">
        <f t="shared" si="66"/>
        <v>103.8910505836576</v>
      </c>
      <c r="P144" s="241">
        <f t="shared" si="68"/>
        <v>101</v>
      </c>
      <c r="Q144" s="241">
        <f t="shared" si="69"/>
        <v>100</v>
      </c>
      <c r="R144" s="32">
        <f t="shared" si="70"/>
        <v>0</v>
      </c>
    </row>
    <row r="145" spans="1:18" ht="12.75" hidden="1">
      <c r="A145" s="221"/>
      <c r="B145" s="239"/>
      <c r="C145" s="253"/>
      <c r="D145" s="223"/>
      <c r="E145" s="223" t="s">
        <v>48</v>
      </c>
      <c r="F145" s="224"/>
      <c r="G145" s="224"/>
      <c r="H145" s="224"/>
      <c r="I145" s="224"/>
      <c r="J145" s="224"/>
      <c r="K145" s="224"/>
      <c r="L145" s="224"/>
      <c r="M145" s="224"/>
      <c r="N145" s="224"/>
      <c r="O145" s="241"/>
      <c r="P145" s="241"/>
      <c r="Q145" s="241"/>
      <c r="R145" s="32"/>
    </row>
    <row r="146" spans="1:18" s="2" customFormat="1" ht="12.75" hidden="1">
      <c r="A146" s="225"/>
      <c r="B146" s="227">
        <v>3</v>
      </c>
      <c r="C146" s="225" t="s">
        <v>80</v>
      </c>
      <c r="D146" s="134">
        <v>3</v>
      </c>
      <c r="E146" s="135" t="s">
        <v>3</v>
      </c>
      <c r="F146" s="360">
        <f>SUM(F147,)</f>
        <v>91980</v>
      </c>
      <c r="G146" s="360">
        <f aca="true" t="shared" si="84" ref="G146:M146">SUM(G147,)</f>
        <v>257000</v>
      </c>
      <c r="H146" s="360">
        <f t="shared" si="84"/>
        <v>267000</v>
      </c>
      <c r="I146" s="360">
        <f t="shared" si="84"/>
        <v>267000</v>
      </c>
      <c r="J146" s="360">
        <f t="shared" si="84"/>
        <v>0</v>
      </c>
      <c r="K146" s="360">
        <f t="shared" si="84"/>
        <v>0</v>
      </c>
      <c r="L146" s="360">
        <f t="shared" si="84"/>
        <v>267000</v>
      </c>
      <c r="M146" s="360">
        <f t="shared" si="84"/>
        <v>0</v>
      </c>
      <c r="N146" s="138">
        <f t="shared" si="66"/>
        <v>279.4085670798</v>
      </c>
      <c r="O146" s="137">
        <f t="shared" si="66"/>
        <v>103.8910505836576</v>
      </c>
      <c r="P146" s="137">
        <f t="shared" si="68"/>
        <v>101</v>
      </c>
      <c r="Q146" s="137">
        <f t="shared" si="69"/>
        <v>100</v>
      </c>
      <c r="R146" s="14">
        <f t="shared" si="70"/>
        <v>0</v>
      </c>
    </row>
    <row r="147" spans="1:18" s="2" customFormat="1" ht="12.75" hidden="1">
      <c r="A147" s="225"/>
      <c r="B147" s="227"/>
      <c r="C147" s="225" t="s">
        <v>80</v>
      </c>
      <c r="D147" s="134">
        <v>32</v>
      </c>
      <c r="E147" s="135" t="s">
        <v>4</v>
      </c>
      <c r="F147" s="360">
        <f aca="true" t="shared" si="85" ref="F147:M147">SUM(F148,F149)</f>
        <v>91980</v>
      </c>
      <c r="G147" s="360">
        <f t="shared" si="85"/>
        <v>257000</v>
      </c>
      <c r="H147" s="360">
        <f t="shared" si="85"/>
        <v>267000</v>
      </c>
      <c r="I147" s="360">
        <f t="shared" si="85"/>
        <v>267000</v>
      </c>
      <c r="J147" s="360">
        <f t="shared" si="85"/>
        <v>0</v>
      </c>
      <c r="K147" s="360">
        <f t="shared" si="85"/>
        <v>0</v>
      </c>
      <c r="L147" s="360">
        <f t="shared" si="85"/>
        <v>267000</v>
      </c>
      <c r="M147" s="360">
        <f t="shared" si="85"/>
        <v>0</v>
      </c>
      <c r="N147" s="138">
        <f t="shared" si="66"/>
        <v>279.4085670798</v>
      </c>
      <c r="O147" s="137">
        <f t="shared" si="66"/>
        <v>103.8910505836576</v>
      </c>
      <c r="P147" s="137">
        <f t="shared" si="68"/>
        <v>101</v>
      </c>
      <c r="Q147" s="137">
        <f t="shared" si="69"/>
        <v>100</v>
      </c>
      <c r="R147" s="14">
        <f t="shared" si="70"/>
        <v>0</v>
      </c>
    </row>
    <row r="148" spans="1:18" s="2" customFormat="1" ht="12.75" hidden="1">
      <c r="A148" s="225"/>
      <c r="B148" s="227"/>
      <c r="C148" s="225" t="s">
        <v>80</v>
      </c>
      <c r="D148" s="134">
        <v>322</v>
      </c>
      <c r="E148" s="135" t="s">
        <v>59</v>
      </c>
      <c r="F148" s="139">
        <v>1355</v>
      </c>
      <c r="G148" s="228">
        <v>5000</v>
      </c>
      <c r="H148" s="139">
        <v>5000</v>
      </c>
      <c r="I148" s="139">
        <v>5000</v>
      </c>
      <c r="J148" s="139"/>
      <c r="K148" s="139"/>
      <c r="L148" s="139">
        <v>5000</v>
      </c>
      <c r="M148" s="139"/>
      <c r="N148" s="138">
        <f t="shared" si="66"/>
        <v>369.00369003690037</v>
      </c>
      <c r="O148" s="137">
        <f t="shared" si="66"/>
        <v>100</v>
      </c>
      <c r="P148" s="137">
        <f t="shared" si="68"/>
        <v>101</v>
      </c>
      <c r="Q148" s="137">
        <f t="shared" si="69"/>
        <v>100</v>
      </c>
      <c r="R148" s="14">
        <f t="shared" si="70"/>
        <v>0</v>
      </c>
    </row>
    <row r="149" spans="1:18" s="3" customFormat="1" ht="12.75" hidden="1">
      <c r="A149" s="225"/>
      <c r="B149" s="227"/>
      <c r="C149" s="225" t="s">
        <v>80</v>
      </c>
      <c r="D149" s="134">
        <v>323</v>
      </c>
      <c r="E149" s="135" t="s">
        <v>55</v>
      </c>
      <c r="F149" s="139">
        <v>90625</v>
      </c>
      <c r="G149" s="228">
        <v>252000</v>
      </c>
      <c r="H149" s="139">
        <v>262000</v>
      </c>
      <c r="I149" s="139">
        <v>262000</v>
      </c>
      <c r="J149" s="139"/>
      <c r="K149" s="139"/>
      <c r="L149" s="139">
        <v>262000</v>
      </c>
      <c r="M149" s="139"/>
      <c r="N149" s="138">
        <f t="shared" si="66"/>
        <v>278.0689655172414</v>
      </c>
      <c r="O149" s="137">
        <f t="shared" si="66"/>
        <v>103.96825396825398</v>
      </c>
      <c r="P149" s="137">
        <f t="shared" si="68"/>
        <v>101</v>
      </c>
      <c r="Q149" s="137">
        <f t="shared" si="69"/>
        <v>100</v>
      </c>
      <c r="R149" s="14">
        <f t="shared" si="70"/>
        <v>0</v>
      </c>
    </row>
    <row r="150" spans="1:18" s="3" customFormat="1" ht="12.75" hidden="1">
      <c r="A150" s="225"/>
      <c r="B150" s="227"/>
      <c r="C150" s="225" t="s">
        <v>80</v>
      </c>
      <c r="D150" s="134">
        <v>4</v>
      </c>
      <c r="E150" s="135" t="s">
        <v>11</v>
      </c>
      <c r="F150" s="360">
        <f>SUM(F151,)</f>
        <v>0</v>
      </c>
      <c r="G150" s="360">
        <f aca="true" t="shared" si="86" ref="G150:M150">SUM(G151,)</f>
        <v>0</v>
      </c>
      <c r="H150" s="360">
        <f t="shared" si="86"/>
        <v>0</v>
      </c>
      <c r="I150" s="360">
        <f t="shared" si="86"/>
        <v>0</v>
      </c>
      <c r="J150" s="360" t="e">
        <f t="shared" si="86"/>
        <v>#REF!</v>
      </c>
      <c r="K150" s="360" t="e">
        <f t="shared" si="86"/>
        <v>#REF!</v>
      </c>
      <c r="L150" s="360">
        <f t="shared" si="86"/>
        <v>0</v>
      </c>
      <c r="M150" s="360">
        <f t="shared" si="86"/>
        <v>0</v>
      </c>
      <c r="N150" s="138" t="e">
        <f t="shared" si="66"/>
        <v>#DIV/0!</v>
      </c>
      <c r="O150" s="137" t="e">
        <f t="shared" si="66"/>
        <v>#DIV/0!</v>
      </c>
      <c r="P150" s="137" t="e">
        <f t="shared" si="68"/>
        <v>#DIV/0!</v>
      </c>
      <c r="Q150" s="137" t="e">
        <f t="shared" si="69"/>
        <v>#DIV/0!</v>
      </c>
      <c r="R150" s="14" t="e">
        <f t="shared" si="70"/>
        <v>#DIV/0!</v>
      </c>
    </row>
    <row r="151" spans="1:18" s="3" customFormat="1" ht="12.75" hidden="1">
      <c r="A151" s="225"/>
      <c r="B151" s="227"/>
      <c r="C151" s="225" t="s">
        <v>80</v>
      </c>
      <c r="D151" s="134">
        <v>42</v>
      </c>
      <c r="E151" s="135" t="s">
        <v>129</v>
      </c>
      <c r="F151" s="360">
        <f>SUM(F152)</f>
        <v>0</v>
      </c>
      <c r="G151" s="360">
        <f aca="true" t="shared" si="87" ref="G151:M151">SUM(G152)</f>
        <v>0</v>
      </c>
      <c r="H151" s="360">
        <f t="shared" si="87"/>
        <v>0</v>
      </c>
      <c r="I151" s="360">
        <f t="shared" si="87"/>
        <v>0</v>
      </c>
      <c r="J151" s="360" t="e">
        <f t="shared" si="87"/>
        <v>#REF!</v>
      </c>
      <c r="K151" s="360" t="e">
        <f t="shared" si="87"/>
        <v>#REF!</v>
      </c>
      <c r="L151" s="360">
        <f t="shared" si="87"/>
        <v>0</v>
      </c>
      <c r="M151" s="360">
        <f t="shared" si="87"/>
        <v>0</v>
      </c>
      <c r="N151" s="138" t="e">
        <f t="shared" si="66"/>
        <v>#DIV/0!</v>
      </c>
      <c r="O151" s="137" t="e">
        <f t="shared" si="66"/>
        <v>#DIV/0!</v>
      </c>
      <c r="P151" s="137" t="e">
        <f t="shared" si="68"/>
        <v>#DIV/0!</v>
      </c>
      <c r="Q151" s="137" t="e">
        <f t="shared" si="69"/>
        <v>#DIV/0!</v>
      </c>
      <c r="R151" s="14" t="e">
        <f t="shared" si="70"/>
        <v>#DIV/0!</v>
      </c>
    </row>
    <row r="152" spans="1:18" s="3" customFormat="1" ht="12.75" hidden="1">
      <c r="A152" s="225"/>
      <c r="B152" s="227"/>
      <c r="C152" s="225" t="s">
        <v>80</v>
      </c>
      <c r="D152" s="134">
        <v>421</v>
      </c>
      <c r="E152" s="135" t="s">
        <v>65</v>
      </c>
      <c r="F152" s="139">
        <v>0</v>
      </c>
      <c r="G152" s="228">
        <v>0</v>
      </c>
      <c r="H152" s="139">
        <v>0</v>
      </c>
      <c r="I152" s="139">
        <v>0</v>
      </c>
      <c r="J152" s="139" t="e">
        <f>SUM(#REF!)</f>
        <v>#REF!</v>
      </c>
      <c r="K152" s="139" t="e">
        <f>SUM(#REF!)</f>
        <v>#REF!</v>
      </c>
      <c r="L152" s="139">
        <v>0</v>
      </c>
      <c r="M152" s="139">
        <v>0</v>
      </c>
      <c r="N152" s="138" t="e">
        <f t="shared" si="66"/>
        <v>#DIV/0!</v>
      </c>
      <c r="O152" s="137" t="e">
        <f t="shared" si="66"/>
        <v>#DIV/0!</v>
      </c>
      <c r="P152" s="137" t="e">
        <f t="shared" si="68"/>
        <v>#DIV/0!</v>
      </c>
      <c r="Q152" s="137" t="e">
        <f t="shared" si="69"/>
        <v>#DIV/0!</v>
      </c>
      <c r="R152" s="14" t="e">
        <f t="shared" si="70"/>
        <v>#DIV/0!</v>
      </c>
    </row>
    <row r="153" spans="1:18" ht="22.5" hidden="1">
      <c r="A153" s="278" t="s">
        <v>157</v>
      </c>
      <c r="B153" s="279"/>
      <c r="C153" s="280" t="s">
        <v>81</v>
      </c>
      <c r="D153" s="281" t="s">
        <v>267</v>
      </c>
      <c r="E153" s="250" t="s">
        <v>290</v>
      </c>
      <c r="F153" s="270">
        <f aca="true" t="shared" si="88" ref="F153:M153">SUM(F154,F163)</f>
        <v>563785</v>
      </c>
      <c r="G153" s="270">
        <f>SUM(G154,G163)</f>
        <v>448000</v>
      </c>
      <c r="H153" s="270">
        <f>SUM(H154,H163)</f>
        <v>442000</v>
      </c>
      <c r="I153" s="270">
        <f t="shared" si="88"/>
        <v>442000</v>
      </c>
      <c r="J153" s="270">
        <f t="shared" si="88"/>
        <v>0</v>
      </c>
      <c r="K153" s="270">
        <f t="shared" si="88"/>
        <v>0</v>
      </c>
      <c r="L153" s="270">
        <f>SUM(L154,L163)</f>
        <v>442000</v>
      </c>
      <c r="M153" s="270">
        <f t="shared" si="88"/>
        <v>0</v>
      </c>
      <c r="N153" s="270">
        <f t="shared" si="66"/>
        <v>79.46291582784217</v>
      </c>
      <c r="O153" s="269">
        <f t="shared" si="66"/>
        <v>98.66071428571429</v>
      </c>
      <c r="P153" s="269">
        <f t="shared" si="68"/>
        <v>101</v>
      </c>
      <c r="Q153" s="269">
        <f t="shared" si="69"/>
        <v>100</v>
      </c>
      <c r="R153" s="94">
        <f t="shared" si="70"/>
        <v>0</v>
      </c>
    </row>
    <row r="154" spans="1:18" s="2" customFormat="1" ht="12.75" hidden="1">
      <c r="A154" s="225"/>
      <c r="B154" s="227"/>
      <c r="C154" s="225" t="s">
        <v>81</v>
      </c>
      <c r="D154" s="134">
        <v>3</v>
      </c>
      <c r="E154" s="135" t="s">
        <v>3</v>
      </c>
      <c r="F154" s="360">
        <f aca="true" t="shared" si="89" ref="F154:M154">SUM(F158,F155)</f>
        <v>548622</v>
      </c>
      <c r="G154" s="360">
        <f>SUM(G158,G155)</f>
        <v>428000</v>
      </c>
      <c r="H154" s="360">
        <f>SUM(H158,H155)</f>
        <v>432000</v>
      </c>
      <c r="I154" s="360">
        <f t="shared" si="89"/>
        <v>432000</v>
      </c>
      <c r="J154" s="360">
        <f t="shared" si="89"/>
        <v>0</v>
      </c>
      <c r="K154" s="360">
        <f t="shared" si="89"/>
        <v>0</v>
      </c>
      <c r="L154" s="360">
        <f>SUM(L158,L155)</f>
        <v>432000</v>
      </c>
      <c r="M154" s="360">
        <f t="shared" si="89"/>
        <v>0</v>
      </c>
      <c r="N154" s="138">
        <f>+G154/F154*100</f>
        <v>78.0136414507621</v>
      </c>
      <c r="O154" s="137">
        <f t="shared" si="66"/>
        <v>100.93457943925233</v>
      </c>
      <c r="P154" s="137">
        <f t="shared" si="68"/>
        <v>101</v>
      </c>
      <c r="Q154" s="137">
        <f t="shared" si="69"/>
        <v>100</v>
      </c>
      <c r="R154" s="14">
        <f t="shared" si="70"/>
        <v>0</v>
      </c>
    </row>
    <row r="155" spans="1:18" s="2" customFormat="1" ht="12.75" hidden="1">
      <c r="A155" s="225"/>
      <c r="B155" s="227">
        <v>3</v>
      </c>
      <c r="C155" s="225" t="s">
        <v>81</v>
      </c>
      <c r="D155" s="134">
        <v>31</v>
      </c>
      <c r="E155" s="135" t="s">
        <v>6</v>
      </c>
      <c r="F155" s="360">
        <f aca="true" t="shared" si="90" ref="F155:M155">SUM(F156,F157)</f>
        <v>443970</v>
      </c>
      <c r="G155" s="360">
        <f>SUM(G156,G157)</f>
        <v>315000</v>
      </c>
      <c r="H155" s="360">
        <f>SUM(H156,H157)</f>
        <v>315000</v>
      </c>
      <c r="I155" s="360">
        <f t="shared" si="90"/>
        <v>315000</v>
      </c>
      <c r="J155" s="360">
        <f t="shared" si="90"/>
        <v>0</v>
      </c>
      <c r="K155" s="360">
        <f t="shared" si="90"/>
        <v>0</v>
      </c>
      <c r="L155" s="360">
        <f>SUM(L156,L157)</f>
        <v>315000</v>
      </c>
      <c r="M155" s="360">
        <f t="shared" si="90"/>
        <v>0</v>
      </c>
      <c r="N155" s="138">
        <f aca="true" t="shared" si="91" ref="N155:N165">+G155/F155*100</f>
        <v>70.95073991485911</v>
      </c>
      <c r="O155" s="137">
        <f t="shared" si="66"/>
        <v>100</v>
      </c>
      <c r="P155" s="137">
        <f t="shared" si="68"/>
        <v>101</v>
      </c>
      <c r="Q155" s="137">
        <f t="shared" si="69"/>
        <v>100</v>
      </c>
      <c r="R155" s="14">
        <f t="shared" si="70"/>
        <v>0</v>
      </c>
    </row>
    <row r="156" spans="1:18" s="2" customFormat="1" ht="12.75" hidden="1">
      <c r="A156" s="225"/>
      <c r="B156" s="227"/>
      <c r="C156" s="225" t="s">
        <v>81</v>
      </c>
      <c r="D156" s="134">
        <v>311</v>
      </c>
      <c r="E156" s="135" t="s">
        <v>120</v>
      </c>
      <c r="F156" s="139">
        <v>378814</v>
      </c>
      <c r="G156" s="228">
        <v>260000</v>
      </c>
      <c r="H156" s="139">
        <v>260000</v>
      </c>
      <c r="I156" s="139">
        <v>260000</v>
      </c>
      <c r="J156" s="139"/>
      <c r="K156" s="139"/>
      <c r="L156" s="139">
        <v>260000</v>
      </c>
      <c r="M156" s="139"/>
      <c r="N156" s="138">
        <f t="shared" si="91"/>
        <v>68.63526691199375</v>
      </c>
      <c r="O156" s="137">
        <f t="shared" si="66"/>
        <v>100</v>
      </c>
      <c r="P156" s="137">
        <f t="shared" si="68"/>
        <v>101</v>
      </c>
      <c r="Q156" s="137">
        <f t="shared" si="69"/>
        <v>100</v>
      </c>
      <c r="R156" s="14">
        <f t="shared" si="70"/>
        <v>0</v>
      </c>
    </row>
    <row r="157" spans="1:18" s="2" customFormat="1" ht="12.75" hidden="1">
      <c r="A157" s="225"/>
      <c r="B157" s="227"/>
      <c r="C157" s="225" t="s">
        <v>81</v>
      </c>
      <c r="D157" s="134">
        <v>313</v>
      </c>
      <c r="E157" s="135" t="s">
        <v>57</v>
      </c>
      <c r="F157" s="139">
        <v>65156</v>
      </c>
      <c r="G157" s="228">
        <v>55000</v>
      </c>
      <c r="H157" s="139">
        <v>55000</v>
      </c>
      <c r="I157" s="139">
        <v>55000</v>
      </c>
      <c r="J157" s="139"/>
      <c r="K157" s="139"/>
      <c r="L157" s="139">
        <v>55000</v>
      </c>
      <c r="M157" s="139"/>
      <c r="N157" s="138">
        <f t="shared" si="91"/>
        <v>84.41279391000062</v>
      </c>
      <c r="O157" s="137">
        <f t="shared" si="66"/>
        <v>100</v>
      </c>
      <c r="P157" s="137">
        <f t="shared" si="68"/>
        <v>101</v>
      </c>
      <c r="Q157" s="137">
        <f t="shared" si="69"/>
        <v>100</v>
      </c>
      <c r="R157" s="14">
        <f t="shared" si="70"/>
        <v>0</v>
      </c>
    </row>
    <row r="158" spans="1:18" s="2" customFormat="1" ht="12.75" hidden="1">
      <c r="A158" s="225"/>
      <c r="B158" s="227">
        <v>3</v>
      </c>
      <c r="C158" s="225" t="s">
        <v>81</v>
      </c>
      <c r="D158" s="134">
        <v>32</v>
      </c>
      <c r="E158" s="135" t="s">
        <v>4</v>
      </c>
      <c r="F158" s="360">
        <f aca="true" t="shared" si="92" ref="F158:M158">SUM(F159,F160,F161,F162)</f>
        <v>104652</v>
      </c>
      <c r="G158" s="360">
        <f t="shared" si="92"/>
        <v>113000</v>
      </c>
      <c r="H158" s="360">
        <f t="shared" si="92"/>
        <v>117000</v>
      </c>
      <c r="I158" s="360">
        <f t="shared" si="92"/>
        <v>117000</v>
      </c>
      <c r="J158" s="360">
        <f t="shared" si="92"/>
        <v>0</v>
      </c>
      <c r="K158" s="360">
        <f t="shared" si="92"/>
        <v>0</v>
      </c>
      <c r="L158" s="360">
        <f t="shared" si="92"/>
        <v>117000</v>
      </c>
      <c r="M158" s="360">
        <f t="shared" si="92"/>
        <v>0</v>
      </c>
      <c r="N158" s="138">
        <f t="shared" si="91"/>
        <v>107.97691396246607</v>
      </c>
      <c r="O158" s="137">
        <f t="shared" si="66"/>
        <v>103.53982300884957</v>
      </c>
      <c r="P158" s="137">
        <f t="shared" si="68"/>
        <v>101</v>
      </c>
      <c r="Q158" s="137">
        <f t="shared" si="69"/>
        <v>100</v>
      </c>
      <c r="R158" s="14">
        <f t="shared" si="70"/>
        <v>0</v>
      </c>
    </row>
    <row r="159" spans="1:18" s="2" customFormat="1" ht="12.75" hidden="1">
      <c r="A159" s="225"/>
      <c r="B159" s="227"/>
      <c r="C159" s="225" t="s">
        <v>81</v>
      </c>
      <c r="D159" s="134">
        <v>321</v>
      </c>
      <c r="E159" s="135" t="s">
        <v>121</v>
      </c>
      <c r="F159" s="139">
        <v>21200</v>
      </c>
      <c r="G159" s="228">
        <v>8000</v>
      </c>
      <c r="H159" s="139">
        <v>8000</v>
      </c>
      <c r="I159" s="139">
        <v>8000</v>
      </c>
      <c r="J159" s="139"/>
      <c r="K159" s="139"/>
      <c r="L159" s="139">
        <v>8000</v>
      </c>
      <c r="M159" s="139"/>
      <c r="N159" s="138">
        <f t="shared" si="91"/>
        <v>37.735849056603776</v>
      </c>
      <c r="O159" s="137">
        <f t="shared" si="66"/>
        <v>100</v>
      </c>
      <c r="P159" s="137">
        <f t="shared" si="68"/>
        <v>101</v>
      </c>
      <c r="Q159" s="137">
        <f t="shared" si="69"/>
        <v>100</v>
      </c>
      <c r="R159" s="14">
        <f t="shared" si="70"/>
        <v>0</v>
      </c>
    </row>
    <row r="160" spans="1:18" s="2" customFormat="1" ht="12.75" hidden="1">
      <c r="A160" s="225"/>
      <c r="B160" s="227"/>
      <c r="C160" s="225" t="s">
        <v>81</v>
      </c>
      <c r="D160" s="134">
        <v>322</v>
      </c>
      <c r="E160" s="135" t="s">
        <v>59</v>
      </c>
      <c r="F160" s="139">
        <v>36834</v>
      </c>
      <c r="G160" s="228">
        <v>40000</v>
      </c>
      <c r="H160" s="139">
        <v>45000</v>
      </c>
      <c r="I160" s="139">
        <v>45000</v>
      </c>
      <c r="J160" s="139"/>
      <c r="K160" s="139"/>
      <c r="L160" s="139">
        <v>45000</v>
      </c>
      <c r="M160" s="139"/>
      <c r="N160" s="138">
        <f t="shared" si="91"/>
        <v>108.59531954172775</v>
      </c>
      <c r="O160" s="137">
        <f t="shared" si="66"/>
        <v>112.5</v>
      </c>
      <c r="P160" s="137">
        <f t="shared" si="68"/>
        <v>101</v>
      </c>
      <c r="Q160" s="137">
        <f t="shared" si="69"/>
        <v>100</v>
      </c>
      <c r="R160" s="14">
        <f t="shared" si="70"/>
        <v>0</v>
      </c>
    </row>
    <row r="161" spans="1:18" s="2" customFormat="1" ht="12.75" hidden="1">
      <c r="A161" s="225"/>
      <c r="B161" s="227"/>
      <c r="C161" s="225" t="s">
        <v>81</v>
      </c>
      <c r="D161" s="134">
        <v>323</v>
      </c>
      <c r="E161" s="135" t="s">
        <v>55</v>
      </c>
      <c r="F161" s="139">
        <v>44499</v>
      </c>
      <c r="G161" s="228">
        <v>62000</v>
      </c>
      <c r="H161" s="139">
        <v>62000</v>
      </c>
      <c r="I161" s="139">
        <v>62000</v>
      </c>
      <c r="J161" s="139"/>
      <c r="K161" s="139"/>
      <c r="L161" s="139">
        <v>62000</v>
      </c>
      <c r="M161" s="139"/>
      <c r="N161" s="138">
        <f t="shared" si="91"/>
        <v>139.3289736848019</v>
      </c>
      <c r="O161" s="137">
        <f t="shared" si="66"/>
        <v>100</v>
      </c>
      <c r="P161" s="137">
        <f t="shared" si="68"/>
        <v>101</v>
      </c>
      <c r="Q161" s="137">
        <f t="shared" si="69"/>
        <v>100</v>
      </c>
      <c r="R161" s="14">
        <f t="shared" si="70"/>
        <v>0</v>
      </c>
    </row>
    <row r="162" spans="1:18" s="2" customFormat="1" ht="12.75" hidden="1">
      <c r="A162" s="225"/>
      <c r="B162" s="227"/>
      <c r="C162" s="225" t="s">
        <v>81</v>
      </c>
      <c r="D162" s="134">
        <v>329</v>
      </c>
      <c r="E162" s="135" t="s">
        <v>8</v>
      </c>
      <c r="F162" s="139">
        <v>2119</v>
      </c>
      <c r="G162" s="228">
        <v>3000</v>
      </c>
      <c r="H162" s="139">
        <v>2000</v>
      </c>
      <c r="I162" s="139">
        <v>2000</v>
      </c>
      <c r="J162" s="139"/>
      <c r="K162" s="139"/>
      <c r="L162" s="139">
        <v>2000</v>
      </c>
      <c r="M162" s="139"/>
      <c r="N162" s="138">
        <f t="shared" si="91"/>
        <v>141.57621519584708</v>
      </c>
      <c r="O162" s="137">
        <f t="shared" si="66"/>
        <v>66.66666666666666</v>
      </c>
      <c r="P162" s="137">
        <f t="shared" si="68"/>
        <v>101</v>
      </c>
      <c r="Q162" s="137">
        <f t="shared" si="69"/>
        <v>100</v>
      </c>
      <c r="R162" s="14">
        <f t="shared" si="70"/>
        <v>0</v>
      </c>
    </row>
    <row r="163" spans="1:18" s="3" customFormat="1" ht="12.75" hidden="1">
      <c r="A163" s="225"/>
      <c r="B163" s="227">
        <v>3</v>
      </c>
      <c r="C163" s="225" t="s">
        <v>81</v>
      </c>
      <c r="D163" s="134">
        <v>4</v>
      </c>
      <c r="E163" s="135" t="s">
        <v>11</v>
      </c>
      <c r="F163" s="360">
        <f>SUM(F164)</f>
        <v>15163</v>
      </c>
      <c r="G163" s="360">
        <f>SUM(G164)</f>
        <v>20000</v>
      </c>
      <c r="H163" s="360">
        <f>SUM(H164)</f>
        <v>10000</v>
      </c>
      <c r="I163" s="360">
        <f>SUM(I164)</f>
        <v>10000</v>
      </c>
      <c r="J163" s="360"/>
      <c r="K163" s="360"/>
      <c r="L163" s="360">
        <f>SUM(L164)</f>
        <v>10000</v>
      </c>
      <c r="M163" s="360">
        <f>SUM(M164)</f>
        <v>0</v>
      </c>
      <c r="N163" s="138">
        <f t="shared" si="91"/>
        <v>131.90001978500297</v>
      </c>
      <c r="O163" s="137">
        <f t="shared" si="66"/>
        <v>50</v>
      </c>
      <c r="P163" s="137">
        <f t="shared" si="68"/>
        <v>101</v>
      </c>
      <c r="Q163" s="137">
        <f t="shared" si="69"/>
        <v>100</v>
      </c>
      <c r="R163" s="14">
        <f t="shared" si="70"/>
        <v>0</v>
      </c>
    </row>
    <row r="164" spans="1:18" s="3" customFormat="1" ht="12.75" customHeight="1" hidden="1">
      <c r="A164" s="225"/>
      <c r="B164" s="227"/>
      <c r="C164" s="225" t="s">
        <v>81</v>
      </c>
      <c r="D164" s="134">
        <v>42</v>
      </c>
      <c r="E164" s="135" t="s">
        <v>130</v>
      </c>
      <c r="F164" s="360">
        <f aca="true" t="shared" si="93" ref="F164:M164">SUM(F165,F166)</f>
        <v>15163</v>
      </c>
      <c r="G164" s="360">
        <f t="shared" si="93"/>
        <v>20000</v>
      </c>
      <c r="H164" s="360">
        <f t="shared" si="93"/>
        <v>10000</v>
      </c>
      <c r="I164" s="360">
        <f t="shared" si="93"/>
        <v>10000</v>
      </c>
      <c r="J164" s="360">
        <f t="shared" si="93"/>
        <v>0</v>
      </c>
      <c r="K164" s="360">
        <f t="shared" si="93"/>
        <v>0</v>
      </c>
      <c r="L164" s="360">
        <f t="shared" si="93"/>
        <v>10000</v>
      </c>
      <c r="M164" s="360">
        <f t="shared" si="93"/>
        <v>0</v>
      </c>
      <c r="N164" s="138">
        <f t="shared" si="91"/>
        <v>131.90001978500297</v>
      </c>
      <c r="O164" s="137">
        <f t="shared" si="66"/>
        <v>50</v>
      </c>
      <c r="P164" s="137">
        <f t="shared" si="68"/>
        <v>101</v>
      </c>
      <c r="Q164" s="137">
        <f t="shared" si="69"/>
        <v>100</v>
      </c>
      <c r="R164" s="14">
        <f t="shared" si="70"/>
        <v>0</v>
      </c>
    </row>
    <row r="165" spans="1:18" s="3" customFormat="1" ht="12.75" hidden="1">
      <c r="A165" s="225"/>
      <c r="B165" s="227"/>
      <c r="C165" s="225" t="s">
        <v>81</v>
      </c>
      <c r="D165" s="134">
        <v>422</v>
      </c>
      <c r="E165" s="135" t="s">
        <v>53</v>
      </c>
      <c r="F165" s="139">
        <v>15163</v>
      </c>
      <c r="G165" s="228">
        <v>20000</v>
      </c>
      <c r="H165" s="139">
        <v>10000</v>
      </c>
      <c r="I165" s="139">
        <v>10000</v>
      </c>
      <c r="J165" s="139"/>
      <c r="K165" s="139"/>
      <c r="L165" s="139">
        <v>10000</v>
      </c>
      <c r="M165" s="139"/>
      <c r="N165" s="138">
        <f t="shared" si="91"/>
        <v>131.90001978500297</v>
      </c>
      <c r="O165" s="137">
        <f t="shared" si="66"/>
        <v>50</v>
      </c>
      <c r="P165" s="137">
        <f t="shared" si="68"/>
        <v>101</v>
      </c>
      <c r="Q165" s="137">
        <f t="shared" si="69"/>
        <v>100</v>
      </c>
      <c r="R165" s="14">
        <f t="shared" si="70"/>
        <v>0</v>
      </c>
    </row>
    <row r="166" spans="1:18" s="3" customFormat="1" ht="12.75" hidden="1">
      <c r="A166" s="225"/>
      <c r="B166" s="227"/>
      <c r="C166" s="225" t="s">
        <v>81</v>
      </c>
      <c r="D166" s="134">
        <v>425</v>
      </c>
      <c r="E166" s="135" t="s">
        <v>350</v>
      </c>
      <c r="F166" s="139">
        <v>0</v>
      </c>
      <c r="G166" s="228"/>
      <c r="H166" s="139"/>
      <c r="I166" s="139"/>
      <c r="J166" s="139"/>
      <c r="K166" s="139"/>
      <c r="L166" s="139"/>
      <c r="M166" s="139"/>
      <c r="N166" s="138"/>
      <c r="O166" s="137"/>
      <c r="P166" s="137"/>
      <c r="Q166" s="137"/>
      <c r="R166" s="14"/>
    </row>
    <row r="167" spans="1:18" ht="12.75" hidden="1">
      <c r="A167" s="221" t="s">
        <v>158</v>
      </c>
      <c r="B167" s="239"/>
      <c r="C167" s="253" t="s">
        <v>82</v>
      </c>
      <c r="D167" s="254" t="s">
        <v>267</v>
      </c>
      <c r="E167" s="223" t="s">
        <v>291</v>
      </c>
      <c r="F167" s="224">
        <f aca="true" t="shared" si="94" ref="F167:I168">SUM(F168)</f>
        <v>182529</v>
      </c>
      <c r="G167" s="224">
        <f t="shared" si="94"/>
        <v>208000</v>
      </c>
      <c r="H167" s="224">
        <f>SUM(H168)</f>
        <v>135000</v>
      </c>
      <c r="I167" s="224">
        <f t="shared" si="94"/>
        <v>135000</v>
      </c>
      <c r="J167" s="224">
        <v>1371000</v>
      </c>
      <c r="K167" s="224">
        <v>1125000</v>
      </c>
      <c r="L167" s="224">
        <f>SUM(L168)</f>
        <v>135000</v>
      </c>
      <c r="M167" s="224">
        <f>SUM(M168)</f>
        <v>0</v>
      </c>
      <c r="N167" s="224">
        <f t="shared" si="66"/>
        <v>113.95449490217993</v>
      </c>
      <c r="O167" s="241">
        <f t="shared" si="66"/>
        <v>64.90384615384616</v>
      </c>
      <c r="P167" s="241">
        <f t="shared" si="68"/>
        <v>101</v>
      </c>
      <c r="Q167" s="241">
        <f t="shared" si="69"/>
        <v>100</v>
      </c>
      <c r="R167" s="32">
        <f t="shared" si="70"/>
        <v>0</v>
      </c>
    </row>
    <row r="168" spans="1:18" s="2" customFormat="1" ht="12.75" hidden="1">
      <c r="A168" s="225"/>
      <c r="B168" s="227">
        <v>3</v>
      </c>
      <c r="C168" s="225" t="s">
        <v>82</v>
      </c>
      <c r="D168" s="134">
        <v>3</v>
      </c>
      <c r="E168" s="135" t="s">
        <v>3</v>
      </c>
      <c r="F168" s="360">
        <f t="shared" si="94"/>
        <v>182529</v>
      </c>
      <c r="G168" s="360">
        <f t="shared" si="94"/>
        <v>208000</v>
      </c>
      <c r="H168" s="360">
        <f>SUM(H169)</f>
        <v>135000</v>
      </c>
      <c r="I168" s="360">
        <f t="shared" si="94"/>
        <v>135000</v>
      </c>
      <c r="J168" s="360">
        <v>1371000</v>
      </c>
      <c r="K168" s="360">
        <v>1125000</v>
      </c>
      <c r="L168" s="360">
        <f>SUM(L169)</f>
        <v>135000</v>
      </c>
      <c r="M168" s="360">
        <f>SUM(M169)</f>
        <v>0</v>
      </c>
      <c r="N168" s="138">
        <f>+G168/F168*100</f>
        <v>113.95449490217993</v>
      </c>
      <c r="O168" s="137">
        <f t="shared" si="66"/>
        <v>64.90384615384616</v>
      </c>
      <c r="P168" s="137">
        <f t="shared" si="68"/>
        <v>101</v>
      </c>
      <c r="Q168" s="137">
        <f t="shared" si="69"/>
        <v>100</v>
      </c>
      <c r="R168" s="14">
        <f t="shared" si="70"/>
        <v>0</v>
      </c>
    </row>
    <row r="169" spans="1:18" s="2" customFormat="1" ht="12.75" hidden="1">
      <c r="A169" s="225"/>
      <c r="B169" s="227"/>
      <c r="C169" s="225" t="s">
        <v>82</v>
      </c>
      <c r="D169" s="134">
        <v>32</v>
      </c>
      <c r="E169" s="135" t="s">
        <v>4</v>
      </c>
      <c r="F169" s="360">
        <f aca="true" t="shared" si="95" ref="F169:M169">SUM(F170,F171)</f>
        <v>182529</v>
      </c>
      <c r="G169" s="360">
        <f t="shared" si="95"/>
        <v>208000</v>
      </c>
      <c r="H169" s="360">
        <f t="shared" si="95"/>
        <v>135000</v>
      </c>
      <c r="I169" s="360">
        <f t="shared" si="95"/>
        <v>135000</v>
      </c>
      <c r="J169" s="360">
        <f t="shared" si="95"/>
        <v>0</v>
      </c>
      <c r="K169" s="360">
        <f t="shared" si="95"/>
        <v>0</v>
      </c>
      <c r="L169" s="360">
        <f t="shared" si="95"/>
        <v>135000</v>
      </c>
      <c r="M169" s="360">
        <f t="shared" si="95"/>
        <v>0</v>
      </c>
      <c r="N169" s="138">
        <f t="shared" si="66"/>
        <v>113.95449490217993</v>
      </c>
      <c r="O169" s="137">
        <f t="shared" si="66"/>
        <v>64.90384615384616</v>
      </c>
      <c r="P169" s="137">
        <f t="shared" si="68"/>
        <v>101</v>
      </c>
      <c r="Q169" s="137">
        <f t="shared" si="69"/>
        <v>100</v>
      </c>
      <c r="R169" s="14">
        <f t="shared" si="70"/>
        <v>0</v>
      </c>
    </row>
    <row r="170" spans="1:18" s="2" customFormat="1" ht="12.75" hidden="1">
      <c r="A170" s="225"/>
      <c r="B170" s="227"/>
      <c r="C170" s="225" t="s">
        <v>82</v>
      </c>
      <c r="D170" s="134">
        <v>322</v>
      </c>
      <c r="E170" s="135" t="s">
        <v>59</v>
      </c>
      <c r="F170" s="139">
        <v>59371</v>
      </c>
      <c r="G170" s="228">
        <v>85000</v>
      </c>
      <c r="H170" s="139">
        <v>85000</v>
      </c>
      <c r="I170" s="139">
        <v>85000</v>
      </c>
      <c r="J170" s="139"/>
      <c r="K170" s="139"/>
      <c r="L170" s="139">
        <v>85000</v>
      </c>
      <c r="M170" s="139"/>
      <c r="N170" s="138">
        <f t="shared" si="66"/>
        <v>143.16753970793823</v>
      </c>
      <c r="O170" s="137">
        <f t="shared" si="66"/>
        <v>100</v>
      </c>
      <c r="P170" s="137">
        <f t="shared" si="68"/>
        <v>101</v>
      </c>
      <c r="Q170" s="137">
        <f t="shared" si="69"/>
        <v>100</v>
      </c>
      <c r="R170" s="14">
        <f t="shared" si="70"/>
        <v>0</v>
      </c>
    </row>
    <row r="171" spans="1:18" s="3" customFormat="1" ht="12.75" hidden="1">
      <c r="A171" s="225"/>
      <c r="B171" s="227"/>
      <c r="C171" s="271" t="s">
        <v>82</v>
      </c>
      <c r="D171" s="134">
        <v>323</v>
      </c>
      <c r="E171" s="135" t="s">
        <v>55</v>
      </c>
      <c r="F171" s="139">
        <v>123158</v>
      </c>
      <c r="G171" s="228">
        <v>123000</v>
      </c>
      <c r="H171" s="139">
        <v>50000</v>
      </c>
      <c r="I171" s="139">
        <v>50000</v>
      </c>
      <c r="J171" s="139"/>
      <c r="K171" s="139"/>
      <c r="L171" s="139">
        <v>50000</v>
      </c>
      <c r="M171" s="139"/>
      <c r="N171" s="138">
        <f t="shared" si="66"/>
        <v>99.8717095113594</v>
      </c>
      <c r="O171" s="152">
        <f t="shared" si="66"/>
        <v>40.65040650406504</v>
      </c>
      <c r="P171" s="152">
        <f t="shared" si="68"/>
        <v>101</v>
      </c>
      <c r="Q171" s="152">
        <f t="shared" si="69"/>
        <v>100</v>
      </c>
      <c r="R171" s="33">
        <f t="shared" si="70"/>
        <v>0</v>
      </c>
    </row>
    <row r="172" spans="1:18" s="3" customFormat="1" ht="12.75" customHeight="1" hidden="1">
      <c r="A172" s="225"/>
      <c r="B172" s="227">
        <v>3</v>
      </c>
      <c r="C172" s="271" t="s">
        <v>82</v>
      </c>
      <c r="D172" s="134">
        <v>4</v>
      </c>
      <c r="E172" s="135" t="s">
        <v>11</v>
      </c>
      <c r="F172" s="360">
        <f>SUM(F173)</f>
        <v>0</v>
      </c>
      <c r="G172" s="360">
        <f aca="true" t="shared" si="96" ref="G172:M173">SUM(G173)</f>
        <v>0</v>
      </c>
      <c r="H172" s="360">
        <f t="shared" si="96"/>
        <v>0</v>
      </c>
      <c r="I172" s="360">
        <f t="shared" si="96"/>
        <v>0</v>
      </c>
      <c r="J172" s="360">
        <f t="shared" si="96"/>
        <v>0</v>
      </c>
      <c r="K172" s="360">
        <f t="shared" si="96"/>
        <v>0</v>
      </c>
      <c r="L172" s="360">
        <f t="shared" si="96"/>
        <v>0</v>
      </c>
      <c r="M172" s="360">
        <f t="shared" si="96"/>
        <v>0</v>
      </c>
      <c r="N172" s="138"/>
      <c r="O172" s="152"/>
      <c r="P172" s="152"/>
      <c r="Q172" s="152"/>
      <c r="R172" s="33"/>
    </row>
    <row r="173" spans="1:18" s="3" customFormat="1" ht="12.75" customHeight="1" hidden="1">
      <c r="A173" s="225"/>
      <c r="B173" s="227"/>
      <c r="C173" s="271" t="s">
        <v>82</v>
      </c>
      <c r="D173" s="134">
        <v>42</v>
      </c>
      <c r="E173" s="135" t="s">
        <v>130</v>
      </c>
      <c r="F173" s="360">
        <f>SUM(F174)</f>
        <v>0</v>
      </c>
      <c r="G173" s="360">
        <f t="shared" si="96"/>
        <v>0</v>
      </c>
      <c r="H173" s="360">
        <f t="shared" si="96"/>
        <v>0</v>
      </c>
      <c r="I173" s="360">
        <f t="shared" si="96"/>
        <v>0</v>
      </c>
      <c r="J173" s="360">
        <f t="shared" si="96"/>
        <v>0</v>
      </c>
      <c r="K173" s="360">
        <f t="shared" si="96"/>
        <v>0</v>
      </c>
      <c r="L173" s="360">
        <f t="shared" si="96"/>
        <v>0</v>
      </c>
      <c r="M173" s="360">
        <f t="shared" si="96"/>
        <v>0</v>
      </c>
      <c r="N173" s="138"/>
      <c r="O173" s="152"/>
      <c r="P173" s="152"/>
      <c r="Q173" s="152"/>
      <c r="R173" s="33"/>
    </row>
    <row r="174" spans="1:18" s="3" customFormat="1" ht="12.75" customHeight="1" hidden="1">
      <c r="A174" s="225"/>
      <c r="B174" s="227"/>
      <c r="C174" s="271" t="s">
        <v>82</v>
      </c>
      <c r="D174" s="134">
        <v>421</v>
      </c>
      <c r="E174" s="135" t="s">
        <v>65</v>
      </c>
      <c r="F174" s="139"/>
      <c r="G174" s="228"/>
      <c r="H174" s="139"/>
      <c r="I174" s="139"/>
      <c r="J174" s="139"/>
      <c r="K174" s="139"/>
      <c r="L174" s="139"/>
      <c r="M174" s="139"/>
      <c r="N174" s="138"/>
      <c r="O174" s="152"/>
      <c r="P174" s="152"/>
      <c r="Q174" s="152"/>
      <c r="R174" s="33"/>
    </row>
    <row r="175" spans="1:18" ht="12.75" hidden="1">
      <c r="A175" s="221" t="s">
        <v>159</v>
      </c>
      <c r="B175" s="239"/>
      <c r="C175" s="253" t="s">
        <v>83</v>
      </c>
      <c r="D175" s="254" t="s">
        <v>267</v>
      </c>
      <c r="E175" s="223" t="s">
        <v>292</v>
      </c>
      <c r="F175" s="224">
        <f aca="true" t="shared" si="97" ref="F175:M177">SUM(F176)</f>
        <v>3154</v>
      </c>
      <c r="G175" s="224">
        <f t="shared" si="97"/>
        <v>5000</v>
      </c>
      <c r="H175" s="224">
        <f>SUM(H176)</f>
        <v>5000</v>
      </c>
      <c r="I175" s="224">
        <f t="shared" si="97"/>
        <v>5000</v>
      </c>
      <c r="J175" s="224">
        <v>0</v>
      </c>
      <c r="K175" s="224">
        <v>45000</v>
      </c>
      <c r="L175" s="224">
        <f>SUM(L176)</f>
        <v>5000</v>
      </c>
      <c r="M175" s="224">
        <f>SUM(M176)</f>
        <v>0</v>
      </c>
      <c r="N175" s="224">
        <f t="shared" si="66"/>
        <v>158.5288522511097</v>
      </c>
      <c r="O175" s="241">
        <f t="shared" si="66"/>
        <v>100</v>
      </c>
      <c r="P175" s="241">
        <f t="shared" si="68"/>
        <v>101</v>
      </c>
      <c r="Q175" s="241">
        <f t="shared" si="69"/>
        <v>100</v>
      </c>
      <c r="R175" s="32">
        <f t="shared" si="70"/>
        <v>0</v>
      </c>
    </row>
    <row r="176" spans="1:18" s="2" customFormat="1" ht="12.75" hidden="1">
      <c r="A176" s="225"/>
      <c r="B176" s="227">
        <v>3</v>
      </c>
      <c r="C176" s="225" t="s">
        <v>83</v>
      </c>
      <c r="D176" s="134">
        <v>3</v>
      </c>
      <c r="E176" s="135" t="s">
        <v>3</v>
      </c>
      <c r="F176" s="360">
        <f t="shared" si="97"/>
        <v>3154</v>
      </c>
      <c r="G176" s="360">
        <f t="shared" si="97"/>
        <v>5000</v>
      </c>
      <c r="H176" s="360">
        <f>SUM(H177)</f>
        <v>5000</v>
      </c>
      <c r="I176" s="360">
        <f t="shared" si="97"/>
        <v>5000</v>
      </c>
      <c r="J176" s="360">
        <v>0</v>
      </c>
      <c r="K176" s="360">
        <v>45000</v>
      </c>
      <c r="L176" s="360">
        <f>SUM(L177)</f>
        <v>5000</v>
      </c>
      <c r="M176" s="360">
        <f>SUM(M177)</f>
        <v>0</v>
      </c>
      <c r="N176" s="138">
        <f t="shared" si="66"/>
        <v>158.5288522511097</v>
      </c>
      <c r="O176" s="137">
        <f t="shared" si="66"/>
        <v>100</v>
      </c>
      <c r="P176" s="137">
        <f t="shared" si="68"/>
        <v>101</v>
      </c>
      <c r="Q176" s="137">
        <f t="shared" si="69"/>
        <v>100</v>
      </c>
      <c r="R176" s="14">
        <f t="shared" si="70"/>
        <v>0</v>
      </c>
    </row>
    <row r="177" spans="1:18" s="2" customFormat="1" ht="12.75" hidden="1">
      <c r="A177" s="225"/>
      <c r="B177" s="227"/>
      <c r="C177" s="225" t="s">
        <v>83</v>
      </c>
      <c r="D177" s="134">
        <v>32</v>
      </c>
      <c r="E177" s="135" t="s">
        <v>4</v>
      </c>
      <c r="F177" s="360">
        <f>SUM(F178)</f>
        <v>3154</v>
      </c>
      <c r="G177" s="360">
        <f t="shared" si="97"/>
        <v>5000</v>
      </c>
      <c r="H177" s="360">
        <f t="shared" si="97"/>
        <v>5000</v>
      </c>
      <c r="I177" s="360">
        <f t="shared" si="97"/>
        <v>5000</v>
      </c>
      <c r="J177" s="360">
        <f t="shared" si="97"/>
        <v>0</v>
      </c>
      <c r="K177" s="360">
        <f t="shared" si="97"/>
        <v>0</v>
      </c>
      <c r="L177" s="360">
        <f t="shared" si="97"/>
        <v>5000</v>
      </c>
      <c r="M177" s="360">
        <f t="shared" si="97"/>
        <v>0</v>
      </c>
      <c r="N177" s="138">
        <f aca="true" t="shared" si="98" ref="N177:O214">+G177/F177*100</f>
        <v>158.5288522511097</v>
      </c>
      <c r="O177" s="137">
        <f t="shared" si="98"/>
        <v>100</v>
      </c>
      <c r="P177" s="137">
        <f t="shared" si="68"/>
        <v>101</v>
      </c>
      <c r="Q177" s="137">
        <f t="shared" si="69"/>
        <v>100</v>
      </c>
      <c r="R177" s="14">
        <f t="shared" si="70"/>
        <v>0</v>
      </c>
    </row>
    <row r="178" spans="1:18" s="2" customFormat="1" ht="12.75" hidden="1">
      <c r="A178" s="225"/>
      <c r="B178" s="227"/>
      <c r="C178" s="225" t="s">
        <v>83</v>
      </c>
      <c r="D178" s="134">
        <v>323</v>
      </c>
      <c r="E178" s="135" t="s">
        <v>55</v>
      </c>
      <c r="F178" s="139">
        <v>3154</v>
      </c>
      <c r="G178" s="228">
        <v>5000</v>
      </c>
      <c r="H178" s="139">
        <v>5000</v>
      </c>
      <c r="I178" s="139">
        <v>5000</v>
      </c>
      <c r="J178" s="139"/>
      <c r="K178" s="139"/>
      <c r="L178" s="139">
        <v>5000</v>
      </c>
      <c r="M178" s="139"/>
      <c r="N178" s="138">
        <f t="shared" si="98"/>
        <v>158.5288522511097</v>
      </c>
      <c r="O178" s="137">
        <f t="shared" si="98"/>
        <v>100</v>
      </c>
      <c r="P178" s="137">
        <f t="shared" si="68"/>
        <v>101</v>
      </c>
      <c r="Q178" s="137">
        <f t="shared" si="69"/>
        <v>100</v>
      </c>
      <c r="R178" s="14">
        <f t="shared" si="70"/>
        <v>0</v>
      </c>
    </row>
    <row r="179" spans="1:18" s="2" customFormat="1" ht="12.75" hidden="1">
      <c r="A179" s="221" t="s">
        <v>352</v>
      </c>
      <c r="B179" s="239"/>
      <c r="C179" s="253" t="s">
        <v>82</v>
      </c>
      <c r="D179" s="254" t="s">
        <v>267</v>
      </c>
      <c r="E179" s="223" t="s">
        <v>353</v>
      </c>
      <c r="F179" s="224">
        <f aca="true" t="shared" si="99" ref="F179:M179">SUM(F180,F184)</f>
        <v>0</v>
      </c>
      <c r="G179" s="224">
        <f t="shared" si="99"/>
        <v>0</v>
      </c>
      <c r="H179" s="224">
        <f t="shared" si="99"/>
        <v>0</v>
      </c>
      <c r="I179" s="224">
        <f t="shared" si="99"/>
        <v>0</v>
      </c>
      <c r="J179" s="224">
        <f t="shared" si="99"/>
        <v>1371000</v>
      </c>
      <c r="K179" s="224">
        <f t="shared" si="99"/>
        <v>1125000</v>
      </c>
      <c r="L179" s="224">
        <f t="shared" si="99"/>
        <v>0</v>
      </c>
      <c r="M179" s="224">
        <f t="shared" si="99"/>
        <v>0</v>
      </c>
      <c r="N179" s="224" t="e">
        <f t="shared" si="98"/>
        <v>#DIV/0!</v>
      </c>
      <c r="O179" s="241" t="e">
        <f t="shared" si="98"/>
        <v>#DIV/0!</v>
      </c>
      <c r="P179" s="241" t="e">
        <f>+I179/H179+100</f>
        <v>#DIV/0!</v>
      </c>
      <c r="Q179" s="241" t="e">
        <f>+L179/I179*100</f>
        <v>#DIV/0!</v>
      </c>
      <c r="R179" s="32" t="e">
        <f>+M179/L179*100</f>
        <v>#DIV/0!</v>
      </c>
    </row>
    <row r="180" spans="1:18" s="2" customFormat="1" ht="12.75" hidden="1">
      <c r="A180" s="225"/>
      <c r="B180" s="227">
        <v>3</v>
      </c>
      <c r="C180" s="225" t="s">
        <v>82</v>
      </c>
      <c r="D180" s="134">
        <v>3</v>
      </c>
      <c r="E180" s="135" t="s">
        <v>3</v>
      </c>
      <c r="F180" s="360">
        <f>SUM(F181)</f>
        <v>0</v>
      </c>
      <c r="G180" s="360">
        <f>SUM(G181)</f>
        <v>0</v>
      </c>
      <c r="H180" s="360">
        <f>SUM(H181)</f>
        <v>0</v>
      </c>
      <c r="I180" s="360">
        <f>SUM(I181)</f>
        <v>0</v>
      </c>
      <c r="J180" s="360">
        <v>1371000</v>
      </c>
      <c r="K180" s="360">
        <v>1125000</v>
      </c>
      <c r="L180" s="360">
        <f>SUM(L181)</f>
        <v>0</v>
      </c>
      <c r="M180" s="360">
        <f>SUM(M181)</f>
        <v>0</v>
      </c>
      <c r="N180" s="138" t="e">
        <f>+G180/F180*100</f>
        <v>#DIV/0!</v>
      </c>
      <c r="O180" s="137" t="e">
        <f t="shared" si="98"/>
        <v>#DIV/0!</v>
      </c>
      <c r="P180" s="137" t="e">
        <f>+I180/H180+100</f>
        <v>#DIV/0!</v>
      </c>
      <c r="Q180" s="137" t="e">
        <f>+L180/I180*100</f>
        <v>#DIV/0!</v>
      </c>
      <c r="R180" s="14" t="e">
        <f>+M180/L180*100</f>
        <v>#DIV/0!</v>
      </c>
    </row>
    <row r="181" spans="1:18" s="2" customFormat="1" ht="12.75" hidden="1">
      <c r="A181" s="225"/>
      <c r="B181" s="227"/>
      <c r="C181" s="225" t="s">
        <v>82</v>
      </c>
      <c r="D181" s="134">
        <v>32</v>
      </c>
      <c r="E181" s="135" t="s">
        <v>4</v>
      </c>
      <c r="F181" s="360">
        <f aca="true" t="shared" si="100" ref="F181:M181">SUM(F182,F183)</f>
        <v>0</v>
      </c>
      <c r="G181" s="360">
        <f t="shared" si="100"/>
        <v>0</v>
      </c>
      <c r="H181" s="360">
        <f t="shared" si="100"/>
        <v>0</v>
      </c>
      <c r="I181" s="360">
        <f t="shared" si="100"/>
        <v>0</v>
      </c>
      <c r="J181" s="360" t="e">
        <f t="shared" si="100"/>
        <v>#REF!</v>
      </c>
      <c r="K181" s="360" t="e">
        <f t="shared" si="100"/>
        <v>#REF!</v>
      </c>
      <c r="L181" s="360">
        <f t="shared" si="100"/>
        <v>0</v>
      </c>
      <c r="M181" s="360">
        <f t="shared" si="100"/>
        <v>0</v>
      </c>
      <c r="N181" s="138" t="e">
        <f>+G181/F181*100</f>
        <v>#DIV/0!</v>
      </c>
      <c r="O181" s="137" t="e">
        <f t="shared" si="98"/>
        <v>#DIV/0!</v>
      </c>
      <c r="P181" s="137" t="e">
        <f>+I181/H181+100</f>
        <v>#DIV/0!</v>
      </c>
      <c r="Q181" s="137" t="e">
        <f>+L181/I181*100</f>
        <v>#DIV/0!</v>
      </c>
      <c r="R181" s="14" t="e">
        <f>+M181/L181*100</f>
        <v>#DIV/0!</v>
      </c>
    </row>
    <row r="182" spans="1:18" s="2" customFormat="1" ht="12.75" hidden="1">
      <c r="A182" s="225"/>
      <c r="B182" s="227"/>
      <c r="C182" s="225" t="s">
        <v>82</v>
      </c>
      <c r="D182" s="134">
        <v>322</v>
      </c>
      <c r="E182" s="135" t="s">
        <v>59</v>
      </c>
      <c r="F182" s="139"/>
      <c r="G182" s="228"/>
      <c r="H182" s="139">
        <v>0</v>
      </c>
      <c r="I182" s="139"/>
      <c r="J182" s="139" t="e">
        <f>SUM(#REF!,#REF!)</f>
        <v>#REF!</v>
      </c>
      <c r="K182" s="139" t="e">
        <f>SUM(#REF!,#REF!)</f>
        <v>#REF!</v>
      </c>
      <c r="L182" s="139">
        <v>0</v>
      </c>
      <c r="M182" s="139">
        <v>0</v>
      </c>
      <c r="N182" s="138" t="e">
        <f>+G182/F182*100</f>
        <v>#DIV/0!</v>
      </c>
      <c r="O182" s="137" t="e">
        <f t="shared" si="98"/>
        <v>#DIV/0!</v>
      </c>
      <c r="P182" s="137" t="e">
        <f>+I182/H182+100</f>
        <v>#DIV/0!</v>
      </c>
      <c r="Q182" s="137" t="e">
        <f>+L182/I182*100</f>
        <v>#DIV/0!</v>
      </c>
      <c r="R182" s="14" t="e">
        <f>+M182/L182*100</f>
        <v>#DIV/0!</v>
      </c>
    </row>
    <row r="183" spans="1:18" s="2" customFormat="1" ht="12.75" hidden="1">
      <c r="A183" s="225"/>
      <c r="B183" s="227"/>
      <c r="C183" s="271" t="s">
        <v>82</v>
      </c>
      <c r="D183" s="134">
        <v>323</v>
      </c>
      <c r="E183" s="135" t="s">
        <v>55</v>
      </c>
      <c r="F183" s="139"/>
      <c r="G183" s="228">
        <v>0</v>
      </c>
      <c r="H183" s="139"/>
      <c r="I183" s="139">
        <v>0</v>
      </c>
      <c r="J183" s="139" t="e">
        <f>SUM(#REF!,#REF!)</f>
        <v>#REF!</v>
      </c>
      <c r="K183" s="139" t="e">
        <f>SUM(#REF!,#REF!)</f>
        <v>#REF!</v>
      </c>
      <c r="L183" s="139">
        <v>0</v>
      </c>
      <c r="M183" s="139">
        <v>0</v>
      </c>
      <c r="N183" s="138" t="e">
        <f>+G183/F183*100</f>
        <v>#DIV/0!</v>
      </c>
      <c r="O183" s="152" t="e">
        <f t="shared" si="98"/>
        <v>#DIV/0!</v>
      </c>
      <c r="P183" s="152" t="e">
        <f>+I183/H183+100</f>
        <v>#DIV/0!</v>
      </c>
      <c r="Q183" s="152" t="e">
        <f>+L183/I183*100</f>
        <v>#DIV/0!</v>
      </c>
      <c r="R183" s="33" t="e">
        <f>+M183/L183*100</f>
        <v>#DIV/0!</v>
      </c>
    </row>
    <row r="184" spans="1:18" s="2" customFormat="1" ht="12.75" hidden="1">
      <c r="A184" s="225"/>
      <c r="B184" s="227"/>
      <c r="C184" s="271" t="s">
        <v>82</v>
      </c>
      <c r="D184" s="134">
        <v>4</v>
      </c>
      <c r="E184" s="135" t="s">
        <v>11</v>
      </c>
      <c r="F184" s="360">
        <f>SUM(F185)</f>
        <v>0</v>
      </c>
      <c r="G184" s="360">
        <f aca="true" t="shared" si="101" ref="G184:M185">SUM(G185)</f>
        <v>0</v>
      </c>
      <c r="H184" s="360">
        <f t="shared" si="101"/>
        <v>0</v>
      </c>
      <c r="I184" s="360">
        <f t="shared" si="101"/>
        <v>0</v>
      </c>
      <c r="J184" s="360">
        <f t="shared" si="101"/>
        <v>0</v>
      </c>
      <c r="K184" s="360">
        <f t="shared" si="101"/>
        <v>0</v>
      </c>
      <c r="L184" s="360">
        <f t="shared" si="101"/>
        <v>0</v>
      </c>
      <c r="M184" s="360">
        <f t="shared" si="101"/>
        <v>0</v>
      </c>
      <c r="N184" s="138"/>
      <c r="O184" s="152"/>
      <c r="P184" s="152"/>
      <c r="Q184" s="152"/>
      <c r="R184" s="33"/>
    </row>
    <row r="185" spans="1:18" s="2" customFormat="1" ht="22.5" hidden="1">
      <c r="A185" s="225"/>
      <c r="B185" s="227"/>
      <c r="C185" s="271" t="s">
        <v>82</v>
      </c>
      <c r="D185" s="134">
        <v>42</v>
      </c>
      <c r="E185" s="135" t="s">
        <v>130</v>
      </c>
      <c r="F185" s="360">
        <f>SUM(F186)</f>
        <v>0</v>
      </c>
      <c r="G185" s="360">
        <f t="shared" si="101"/>
        <v>0</v>
      </c>
      <c r="H185" s="360">
        <f t="shared" si="101"/>
        <v>0</v>
      </c>
      <c r="I185" s="360">
        <f t="shared" si="101"/>
        <v>0</v>
      </c>
      <c r="J185" s="360">
        <f t="shared" si="101"/>
        <v>0</v>
      </c>
      <c r="K185" s="360">
        <f t="shared" si="101"/>
        <v>0</v>
      </c>
      <c r="L185" s="360">
        <f t="shared" si="101"/>
        <v>0</v>
      </c>
      <c r="M185" s="360">
        <f t="shared" si="101"/>
        <v>0</v>
      </c>
      <c r="N185" s="138"/>
      <c r="O185" s="152"/>
      <c r="P185" s="152"/>
      <c r="Q185" s="152"/>
      <c r="R185" s="33"/>
    </row>
    <row r="186" spans="1:18" s="2" customFormat="1" ht="12.75" hidden="1">
      <c r="A186" s="225"/>
      <c r="B186" s="227"/>
      <c r="C186" s="271" t="s">
        <v>82</v>
      </c>
      <c r="D186" s="134">
        <v>421</v>
      </c>
      <c r="E186" s="135" t="s">
        <v>65</v>
      </c>
      <c r="F186" s="139">
        <v>0</v>
      </c>
      <c r="G186" s="228"/>
      <c r="H186" s="139"/>
      <c r="I186" s="139"/>
      <c r="J186" s="139"/>
      <c r="K186" s="139"/>
      <c r="L186" s="139"/>
      <c r="M186" s="139"/>
      <c r="N186" s="138"/>
      <c r="O186" s="152"/>
      <c r="P186" s="152"/>
      <c r="Q186" s="152"/>
      <c r="R186" s="33"/>
    </row>
    <row r="187" spans="1:18" s="2" customFormat="1" ht="12.75" hidden="1">
      <c r="A187" s="225"/>
      <c r="B187" s="227"/>
      <c r="C187" s="225"/>
      <c r="D187" s="134"/>
      <c r="E187" s="135"/>
      <c r="F187" s="139"/>
      <c r="G187" s="228"/>
      <c r="H187" s="139"/>
      <c r="I187" s="139"/>
      <c r="J187" s="139"/>
      <c r="K187" s="139"/>
      <c r="L187" s="139"/>
      <c r="M187" s="139"/>
      <c r="N187" s="138"/>
      <c r="O187" s="137"/>
      <c r="P187" s="137"/>
      <c r="Q187" s="137"/>
      <c r="R187" s="14"/>
    </row>
    <row r="188" spans="1:18" s="3" customFormat="1" ht="12.75" hidden="1">
      <c r="A188" s="229" t="s">
        <v>160</v>
      </c>
      <c r="B188" s="248"/>
      <c r="C188" s="272" t="s">
        <v>84</v>
      </c>
      <c r="D188" s="231" t="s">
        <v>293</v>
      </c>
      <c r="E188" s="250" t="s">
        <v>28</v>
      </c>
      <c r="F188" s="241">
        <f>SUM(F189,F195)</f>
        <v>35099</v>
      </c>
      <c r="G188" s="241">
        <f>SUM(G189,G195)</f>
        <v>65000</v>
      </c>
      <c r="H188" s="241">
        <f>SUM(H189,H195)</f>
        <v>56000</v>
      </c>
      <c r="I188" s="241">
        <f>SUM(I189,I195)</f>
        <v>56000</v>
      </c>
      <c r="J188" s="251"/>
      <c r="K188" s="251"/>
      <c r="L188" s="241">
        <f>SUM(L189,L195)</f>
        <v>56000</v>
      </c>
      <c r="M188" s="241">
        <f>SUM(M189,M195)</f>
        <v>0</v>
      </c>
      <c r="N188" s="224">
        <f t="shared" si="98"/>
        <v>185.19046126670275</v>
      </c>
      <c r="O188" s="241">
        <f t="shared" si="98"/>
        <v>86.15384615384616</v>
      </c>
      <c r="P188" s="241">
        <f aca="true" t="shared" si="102" ref="P188:P216">+I188/H188+100</f>
        <v>101</v>
      </c>
      <c r="Q188" s="241">
        <f aca="true" t="shared" si="103" ref="Q188:Q216">+L188/I188*100</f>
        <v>100</v>
      </c>
      <c r="R188" s="32">
        <f aca="true" t="shared" si="104" ref="R188:R216">+M188/L188*100</f>
        <v>0</v>
      </c>
    </row>
    <row r="189" spans="1:18" s="3" customFormat="1" ht="12.75" hidden="1">
      <c r="A189" s="225"/>
      <c r="B189" s="227">
        <v>3</v>
      </c>
      <c r="C189" s="271" t="s">
        <v>84</v>
      </c>
      <c r="D189" s="134">
        <v>3</v>
      </c>
      <c r="E189" s="135" t="s">
        <v>3</v>
      </c>
      <c r="F189" s="360">
        <f>SUM(F190,F193)</f>
        <v>31618</v>
      </c>
      <c r="G189" s="360">
        <f>SUM(G190,G193)</f>
        <v>56000</v>
      </c>
      <c r="H189" s="360">
        <f>SUM(H190,H193)</f>
        <v>52000</v>
      </c>
      <c r="I189" s="360">
        <f>SUM(I190,I193)</f>
        <v>52000</v>
      </c>
      <c r="J189" s="375"/>
      <c r="K189" s="375"/>
      <c r="L189" s="360">
        <f>SUM(L190,L193)</f>
        <v>52000</v>
      </c>
      <c r="M189" s="360">
        <f>SUM(M190,M193)</f>
        <v>0</v>
      </c>
      <c r="N189" s="138">
        <f t="shared" si="98"/>
        <v>177.11430197988486</v>
      </c>
      <c r="O189" s="137">
        <f t="shared" si="98"/>
        <v>92.85714285714286</v>
      </c>
      <c r="P189" s="137">
        <f t="shared" si="102"/>
        <v>101</v>
      </c>
      <c r="Q189" s="137">
        <f t="shared" si="103"/>
        <v>100</v>
      </c>
      <c r="R189" s="14">
        <f t="shared" si="104"/>
        <v>0</v>
      </c>
    </row>
    <row r="190" spans="1:18" s="3" customFormat="1" ht="12.75" hidden="1">
      <c r="A190" s="225"/>
      <c r="B190" s="227"/>
      <c r="C190" s="271" t="s">
        <v>84</v>
      </c>
      <c r="D190" s="134">
        <v>32</v>
      </c>
      <c r="E190" s="135" t="s">
        <v>4</v>
      </c>
      <c r="F190" s="360">
        <f aca="true" t="shared" si="105" ref="F190:M190">SUM(F191,F192)</f>
        <v>31618</v>
      </c>
      <c r="G190" s="360">
        <f t="shared" si="105"/>
        <v>56000</v>
      </c>
      <c r="H190" s="360">
        <f t="shared" si="105"/>
        <v>52000</v>
      </c>
      <c r="I190" s="360">
        <f t="shared" si="105"/>
        <v>52000</v>
      </c>
      <c r="J190" s="360">
        <f t="shared" si="105"/>
        <v>0</v>
      </c>
      <c r="K190" s="360">
        <f t="shared" si="105"/>
        <v>0</v>
      </c>
      <c r="L190" s="360">
        <f t="shared" si="105"/>
        <v>52000</v>
      </c>
      <c r="M190" s="360">
        <f t="shared" si="105"/>
        <v>0</v>
      </c>
      <c r="N190" s="138">
        <f t="shared" si="98"/>
        <v>177.11430197988486</v>
      </c>
      <c r="O190" s="137">
        <f t="shared" si="98"/>
        <v>92.85714285714286</v>
      </c>
      <c r="P190" s="137">
        <f t="shared" si="102"/>
        <v>101</v>
      </c>
      <c r="Q190" s="137">
        <f t="shared" si="103"/>
        <v>100</v>
      </c>
      <c r="R190" s="14">
        <f t="shared" si="104"/>
        <v>0</v>
      </c>
    </row>
    <row r="191" spans="1:18" s="3" customFormat="1" ht="12.75" hidden="1">
      <c r="A191" s="225"/>
      <c r="B191" s="227"/>
      <c r="C191" s="271" t="s">
        <v>84</v>
      </c>
      <c r="D191" s="134">
        <v>322</v>
      </c>
      <c r="E191" s="135" t="s">
        <v>59</v>
      </c>
      <c r="F191" s="139">
        <v>1744</v>
      </c>
      <c r="G191" s="228">
        <v>6000</v>
      </c>
      <c r="H191" s="139">
        <v>7000</v>
      </c>
      <c r="I191" s="139">
        <v>7000</v>
      </c>
      <c r="J191" s="139"/>
      <c r="K191" s="139"/>
      <c r="L191" s="139">
        <v>7000</v>
      </c>
      <c r="M191" s="139"/>
      <c r="N191" s="138">
        <f t="shared" si="98"/>
        <v>344.0366972477064</v>
      </c>
      <c r="O191" s="137">
        <f t="shared" si="98"/>
        <v>116.66666666666667</v>
      </c>
      <c r="P191" s="137">
        <f t="shared" si="102"/>
        <v>101</v>
      </c>
      <c r="Q191" s="137">
        <f t="shared" si="103"/>
        <v>100</v>
      </c>
      <c r="R191" s="14">
        <f t="shared" si="104"/>
        <v>0</v>
      </c>
    </row>
    <row r="192" spans="1:18" s="3" customFormat="1" ht="12.75" hidden="1">
      <c r="A192" s="225"/>
      <c r="B192" s="227"/>
      <c r="C192" s="271" t="s">
        <v>84</v>
      </c>
      <c r="D192" s="134">
        <v>323</v>
      </c>
      <c r="E192" s="135" t="s">
        <v>55</v>
      </c>
      <c r="F192" s="139">
        <v>29874</v>
      </c>
      <c r="G192" s="228">
        <v>50000</v>
      </c>
      <c r="H192" s="139">
        <v>45000</v>
      </c>
      <c r="I192" s="139">
        <v>45000</v>
      </c>
      <c r="J192" s="139"/>
      <c r="K192" s="139"/>
      <c r="L192" s="139">
        <v>45000</v>
      </c>
      <c r="M192" s="139"/>
      <c r="N192" s="138">
        <f t="shared" si="98"/>
        <v>167.36961906674702</v>
      </c>
      <c r="O192" s="137">
        <f t="shared" si="98"/>
        <v>90</v>
      </c>
      <c r="P192" s="137">
        <f t="shared" si="102"/>
        <v>101</v>
      </c>
      <c r="Q192" s="137">
        <f t="shared" si="103"/>
        <v>100</v>
      </c>
      <c r="R192" s="14">
        <f t="shared" si="104"/>
        <v>0</v>
      </c>
    </row>
    <row r="193" spans="1:18" s="3" customFormat="1" ht="12.75" hidden="1">
      <c r="A193" s="225"/>
      <c r="B193" s="227"/>
      <c r="C193" s="271" t="s">
        <v>84</v>
      </c>
      <c r="D193" s="134">
        <v>38</v>
      </c>
      <c r="E193" s="135" t="s">
        <v>34</v>
      </c>
      <c r="F193" s="360">
        <f>SUM(F194)</f>
        <v>0</v>
      </c>
      <c r="G193" s="360">
        <f aca="true" t="shared" si="106" ref="G193:M193">SUM(G194)</f>
        <v>0</v>
      </c>
      <c r="H193" s="360">
        <f t="shared" si="106"/>
        <v>0</v>
      </c>
      <c r="I193" s="360">
        <f t="shared" si="106"/>
        <v>0</v>
      </c>
      <c r="J193" s="360" t="e">
        <f t="shared" si="106"/>
        <v>#REF!</v>
      </c>
      <c r="K193" s="360" t="e">
        <f t="shared" si="106"/>
        <v>#REF!</v>
      </c>
      <c r="L193" s="360">
        <f t="shared" si="106"/>
        <v>0</v>
      </c>
      <c r="M193" s="360">
        <f t="shared" si="106"/>
        <v>0</v>
      </c>
      <c r="N193" s="138" t="e">
        <f t="shared" si="98"/>
        <v>#DIV/0!</v>
      </c>
      <c r="O193" s="137" t="e">
        <f t="shared" si="98"/>
        <v>#DIV/0!</v>
      </c>
      <c r="P193" s="137" t="e">
        <f t="shared" si="102"/>
        <v>#DIV/0!</v>
      </c>
      <c r="Q193" s="137" t="e">
        <f t="shared" si="103"/>
        <v>#DIV/0!</v>
      </c>
      <c r="R193" s="14" t="e">
        <f t="shared" si="104"/>
        <v>#DIV/0!</v>
      </c>
    </row>
    <row r="194" spans="1:18" s="3" customFormat="1" ht="12.75" hidden="1">
      <c r="A194" s="225"/>
      <c r="B194" s="227"/>
      <c r="C194" s="271" t="s">
        <v>84</v>
      </c>
      <c r="D194" s="134">
        <v>381</v>
      </c>
      <c r="E194" s="135" t="s">
        <v>62</v>
      </c>
      <c r="F194" s="139">
        <v>0</v>
      </c>
      <c r="G194" s="228">
        <v>0</v>
      </c>
      <c r="H194" s="139">
        <v>0</v>
      </c>
      <c r="I194" s="139">
        <v>0</v>
      </c>
      <c r="J194" s="139" t="e">
        <f>SUM(#REF!)</f>
        <v>#REF!</v>
      </c>
      <c r="K194" s="139" t="e">
        <f>SUM(#REF!)</f>
        <v>#REF!</v>
      </c>
      <c r="L194" s="139">
        <v>0</v>
      </c>
      <c r="M194" s="139">
        <v>0</v>
      </c>
      <c r="N194" s="138" t="e">
        <f t="shared" si="98"/>
        <v>#DIV/0!</v>
      </c>
      <c r="O194" s="137" t="e">
        <f t="shared" si="98"/>
        <v>#DIV/0!</v>
      </c>
      <c r="P194" s="137" t="e">
        <f t="shared" si="102"/>
        <v>#DIV/0!</v>
      </c>
      <c r="Q194" s="137" t="e">
        <f t="shared" si="103"/>
        <v>#DIV/0!</v>
      </c>
      <c r="R194" s="14" t="e">
        <f t="shared" si="104"/>
        <v>#DIV/0!</v>
      </c>
    </row>
    <row r="195" spans="1:18" s="3" customFormat="1" ht="12.75" hidden="1">
      <c r="A195" s="225"/>
      <c r="B195" s="227"/>
      <c r="C195" s="271" t="s">
        <v>84</v>
      </c>
      <c r="D195" s="134">
        <v>4</v>
      </c>
      <c r="E195" s="135" t="s">
        <v>11</v>
      </c>
      <c r="F195" s="360">
        <f>SUM(F196)</f>
        <v>3481</v>
      </c>
      <c r="G195" s="360">
        <f aca="true" t="shared" si="107" ref="G195:M196">SUM(G196)</f>
        <v>9000</v>
      </c>
      <c r="H195" s="360">
        <f t="shared" si="107"/>
        <v>4000</v>
      </c>
      <c r="I195" s="360">
        <f t="shared" si="107"/>
        <v>4000</v>
      </c>
      <c r="J195" s="360">
        <f t="shared" si="107"/>
        <v>0</v>
      </c>
      <c r="K195" s="360">
        <f t="shared" si="107"/>
        <v>0</v>
      </c>
      <c r="L195" s="360">
        <f t="shared" si="107"/>
        <v>4000</v>
      </c>
      <c r="M195" s="360">
        <f t="shared" si="107"/>
        <v>0</v>
      </c>
      <c r="N195" s="138">
        <f t="shared" si="98"/>
        <v>258.5463947141626</v>
      </c>
      <c r="O195" s="137">
        <f t="shared" si="98"/>
        <v>44.44444444444444</v>
      </c>
      <c r="P195" s="137">
        <f t="shared" si="102"/>
        <v>101</v>
      </c>
      <c r="Q195" s="137">
        <f t="shared" si="103"/>
        <v>100</v>
      </c>
      <c r="R195" s="14">
        <f t="shared" si="104"/>
        <v>0</v>
      </c>
    </row>
    <row r="196" spans="1:18" s="3" customFormat="1" ht="22.5" hidden="1">
      <c r="A196" s="225"/>
      <c r="B196" s="227"/>
      <c r="C196" s="282" t="s">
        <v>84</v>
      </c>
      <c r="D196" s="283">
        <v>42</v>
      </c>
      <c r="E196" s="135" t="s">
        <v>12</v>
      </c>
      <c r="F196" s="378">
        <f>SUM(F197)</f>
        <v>3481</v>
      </c>
      <c r="G196" s="378">
        <f t="shared" si="107"/>
        <v>9000</v>
      </c>
      <c r="H196" s="378">
        <f t="shared" si="107"/>
        <v>4000</v>
      </c>
      <c r="I196" s="378">
        <f t="shared" si="107"/>
        <v>4000</v>
      </c>
      <c r="J196" s="378">
        <f t="shared" si="107"/>
        <v>0</v>
      </c>
      <c r="K196" s="378">
        <f t="shared" si="107"/>
        <v>0</v>
      </c>
      <c r="L196" s="378">
        <f t="shared" si="107"/>
        <v>4000</v>
      </c>
      <c r="M196" s="378">
        <f t="shared" si="107"/>
        <v>0</v>
      </c>
      <c r="N196" s="284">
        <f t="shared" si="98"/>
        <v>258.5463947141626</v>
      </c>
      <c r="O196" s="285">
        <f t="shared" si="98"/>
        <v>44.44444444444444</v>
      </c>
      <c r="P196" s="285">
        <f t="shared" si="102"/>
        <v>101</v>
      </c>
      <c r="Q196" s="285">
        <f t="shared" si="103"/>
        <v>100</v>
      </c>
      <c r="R196" s="96">
        <f t="shared" si="104"/>
        <v>0</v>
      </c>
    </row>
    <row r="197" spans="1:18" s="3" customFormat="1" ht="12.75" hidden="1">
      <c r="A197" s="225"/>
      <c r="B197" s="227"/>
      <c r="C197" s="271" t="s">
        <v>84</v>
      </c>
      <c r="D197" s="134">
        <v>422</v>
      </c>
      <c r="E197" s="135" t="s">
        <v>53</v>
      </c>
      <c r="F197" s="228">
        <v>3481</v>
      </c>
      <c r="G197" s="228">
        <v>9000</v>
      </c>
      <c r="H197" s="228">
        <v>4000</v>
      </c>
      <c r="I197" s="139">
        <v>4000</v>
      </c>
      <c r="J197" s="228"/>
      <c r="K197" s="228"/>
      <c r="L197" s="228">
        <v>4000</v>
      </c>
      <c r="M197" s="228"/>
      <c r="N197" s="138">
        <f t="shared" si="98"/>
        <v>258.5463947141626</v>
      </c>
      <c r="O197" s="137">
        <f t="shared" si="98"/>
        <v>44.44444444444444</v>
      </c>
      <c r="P197" s="137">
        <f t="shared" si="102"/>
        <v>101</v>
      </c>
      <c r="Q197" s="137">
        <f t="shared" si="103"/>
        <v>100</v>
      </c>
      <c r="R197" s="14">
        <f t="shared" si="104"/>
        <v>0</v>
      </c>
    </row>
    <row r="198" spans="1:18" s="3" customFormat="1" ht="12.75" hidden="1">
      <c r="A198" s="229" t="s">
        <v>161</v>
      </c>
      <c r="B198" s="248"/>
      <c r="C198" s="272" t="s">
        <v>84</v>
      </c>
      <c r="D198" s="231" t="s">
        <v>293</v>
      </c>
      <c r="E198" s="232" t="s">
        <v>29</v>
      </c>
      <c r="F198" s="241">
        <f aca="true" t="shared" si="108" ref="F198:M199">SUM(F199)</f>
        <v>77713</v>
      </c>
      <c r="G198" s="241">
        <f t="shared" si="108"/>
        <v>83000</v>
      </c>
      <c r="H198" s="241">
        <f t="shared" si="108"/>
        <v>84000</v>
      </c>
      <c r="I198" s="241">
        <f t="shared" si="108"/>
        <v>84000</v>
      </c>
      <c r="J198" s="241">
        <f t="shared" si="108"/>
        <v>0</v>
      </c>
      <c r="K198" s="241">
        <f t="shared" si="108"/>
        <v>0</v>
      </c>
      <c r="L198" s="241">
        <f t="shared" si="108"/>
        <v>84000</v>
      </c>
      <c r="M198" s="241">
        <f t="shared" si="108"/>
        <v>0</v>
      </c>
      <c r="N198" s="224">
        <f t="shared" si="98"/>
        <v>106.80323755356247</v>
      </c>
      <c r="O198" s="241">
        <f t="shared" si="98"/>
        <v>101.20481927710843</v>
      </c>
      <c r="P198" s="241">
        <f t="shared" si="102"/>
        <v>101</v>
      </c>
      <c r="Q198" s="241">
        <f t="shared" si="103"/>
        <v>100</v>
      </c>
      <c r="R198" s="32">
        <f t="shared" si="104"/>
        <v>0</v>
      </c>
    </row>
    <row r="199" spans="1:18" s="3" customFormat="1" ht="12.75" hidden="1">
      <c r="A199" s="225"/>
      <c r="B199" s="227">
        <v>2.3</v>
      </c>
      <c r="C199" s="271" t="s">
        <v>84</v>
      </c>
      <c r="D199" s="134">
        <v>3</v>
      </c>
      <c r="E199" s="135" t="s">
        <v>3</v>
      </c>
      <c r="F199" s="360">
        <f t="shared" si="108"/>
        <v>77713</v>
      </c>
      <c r="G199" s="360">
        <f t="shared" si="108"/>
        <v>83000</v>
      </c>
      <c r="H199" s="360">
        <f>SUM(H200)</f>
        <v>84000</v>
      </c>
      <c r="I199" s="360">
        <f t="shared" si="108"/>
        <v>84000</v>
      </c>
      <c r="J199" s="375"/>
      <c r="K199" s="375"/>
      <c r="L199" s="360">
        <f>SUM(L200)</f>
        <v>84000</v>
      </c>
      <c r="M199" s="360">
        <f>SUM(M200)</f>
        <v>0</v>
      </c>
      <c r="N199" s="138">
        <f>+G199/F199*100</f>
        <v>106.80323755356247</v>
      </c>
      <c r="O199" s="137">
        <f t="shared" si="98"/>
        <v>101.20481927710843</v>
      </c>
      <c r="P199" s="137">
        <f t="shared" si="102"/>
        <v>101</v>
      </c>
      <c r="Q199" s="137">
        <f t="shared" si="103"/>
        <v>100</v>
      </c>
      <c r="R199" s="14">
        <f t="shared" si="104"/>
        <v>0</v>
      </c>
    </row>
    <row r="200" spans="1:18" s="3" customFormat="1" ht="12.75" hidden="1">
      <c r="A200" s="225"/>
      <c r="B200" s="227"/>
      <c r="C200" s="271" t="s">
        <v>84</v>
      </c>
      <c r="D200" s="134">
        <v>32</v>
      </c>
      <c r="E200" s="135" t="s">
        <v>4</v>
      </c>
      <c r="F200" s="360">
        <f aca="true" t="shared" si="109" ref="F200:M200">SUM(F201,F202,F203)</f>
        <v>77713</v>
      </c>
      <c r="G200" s="360">
        <f t="shared" si="109"/>
        <v>83000</v>
      </c>
      <c r="H200" s="360">
        <f t="shared" si="109"/>
        <v>84000</v>
      </c>
      <c r="I200" s="360">
        <f t="shared" si="109"/>
        <v>84000</v>
      </c>
      <c r="J200" s="360">
        <f t="shared" si="109"/>
        <v>0</v>
      </c>
      <c r="K200" s="360">
        <f t="shared" si="109"/>
        <v>0</v>
      </c>
      <c r="L200" s="360">
        <f t="shared" si="109"/>
        <v>84000</v>
      </c>
      <c r="M200" s="360">
        <f t="shared" si="109"/>
        <v>0</v>
      </c>
      <c r="N200" s="138">
        <f t="shared" si="98"/>
        <v>106.80323755356247</v>
      </c>
      <c r="O200" s="137">
        <f t="shared" si="98"/>
        <v>101.20481927710843</v>
      </c>
      <c r="P200" s="137">
        <f t="shared" si="102"/>
        <v>101</v>
      </c>
      <c r="Q200" s="137">
        <f t="shared" si="103"/>
        <v>100</v>
      </c>
      <c r="R200" s="14">
        <f t="shared" si="104"/>
        <v>0</v>
      </c>
    </row>
    <row r="201" spans="1:18" s="3" customFormat="1" ht="12.75" hidden="1">
      <c r="A201" s="225"/>
      <c r="B201" s="227"/>
      <c r="C201" s="271" t="s">
        <v>84</v>
      </c>
      <c r="D201" s="134">
        <v>322</v>
      </c>
      <c r="E201" s="135" t="s">
        <v>59</v>
      </c>
      <c r="F201" s="139">
        <v>7528</v>
      </c>
      <c r="G201" s="228">
        <v>2000</v>
      </c>
      <c r="H201" s="139">
        <v>5000</v>
      </c>
      <c r="I201" s="139">
        <v>5000</v>
      </c>
      <c r="J201" s="139"/>
      <c r="K201" s="139"/>
      <c r="L201" s="139">
        <v>5000</v>
      </c>
      <c r="M201" s="139"/>
      <c r="N201" s="138">
        <f t="shared" si="98"/>
        <v>26.567481402763015</v>
      </c>
      <c r="O201" s="137">
        <f t="shared" si="98"/>
        <v>250</v>
      </c>
      <c r="P201" s="137">
        <f t="shared" si="102"/>
        <v>101</v>
      </c>
      <c r="Q201" s="137">
        <f t="shared" si="103"/>
        <v>100</v>
      </c>
      <c r="R201" s="14">
        <f t="shared" si="104"/>
        <v>0</v>
      </c>
    </row>
    <row r="202" spans="1:18" s="3" customFormat="1" ht="12.75" hidden="1">
      <c r="A202" s="225"/>
      <c r="B202" s="227"/>
      <c r="C202" s="271" t="s">
        <v>84</v>
      </c>
      <c r="D202" s="134">
        <v>323</v>
      </c>
      <c r="E202" s="135" t="s">
        <v>55</v>
      </c>
      <c r="F202" s="139">
        <v>47185</v>
      </c>
      <c r="G202" s="228">
        <v>56000</v>
      </c>
      <c r="H202" s="139">
        <v>54000</v>
      </c>
      <c r="I202" s="139">
        <v>54000</v>
      </c>
      <c r="J202" s="139"/>
      <c r="K202" s="139"/>
      <c r="L202" s="139">
        <v>54000</v>
      </c>
      <c r="M202" s="139"/>
      <c r="N202" s="138">
        <f t="shared" si="98"/>
        <v>118.68178446540215</v>
      </c>
      <c r="O202" s="137">
        <f t="shared" si="98"/>
        <v>96.42857142857143</v>
      </c>
      <c r="P202" s="137">
        <f t="shared" si="102"/>
        <v>101</v>
      </c>
      <c r="Q202" s="137">
        <f t="shared" si="103"/>
        <v>100</v>
      </c>
      <c r="R202" s="14">
        <f t="shared" si="104"/>
        <v>0</v>
      </c>
    </row>
    <row r="203" spans="1:18" s="3" customFormat="1" ht="12.75" hidden="1">
      <c r="A203" s="225"/>
      <c r="B203" s="227"/>
      <c r="C203" s="271" t="s">
        <v>84</v>
      </c>
      <c r="D203" s="134">
        <v>329</v>
      </c>
      <c r="E203" s="135" t="s">
        <v>8</v>
      </c>
      <c r="F203" s="139">
        <v>23000</v>
      </c>
      <c r="G203" s="228">
        <v>25000</v>
      </c>
      <c r="H203" s="139">
        <v>25000</v>
      </c>
      <c r="I203" s="139">
        <v>25000</v>
      </c>
      <c r="J203" s="139"/>
      <c r="K203" s="139"/>
      <c r="L203" s="139">
        <v>25000</v>
      </c>
      <c r="M203" s="139"/>
      <c r="N203" s="138"/>
      <c r="O203" s="137"/>
      <c r="P203" s="137"/>
      <c r="Q203" s="137"/>
      <c r="R203" s="14"/>
    </row>
    <row r="204" spans="1:18" s="3" customFormat="1" ht="12.75" hidden="1">
      <c r="A204" s="229" t="s">
        <v>162</v>
      </c>
      <c r="B204" s="248"/>
      <c r="C204" s="272" t="s">
        <v>85</v>
      </c>
      <c r="D204" s="231" t="s">
        <v>267</v>
      </c>
      <c r="E204" s="250" t="s">
        <v>68</v>
      </c>
      <c r="F204" s="241">
        <f aca="true" t="shared" si="110" ref="F204:M206">SUM(F205)</f>
        <v>0</v>
      </c>
      <c r="G204" s="241">
        <f t="shared" si="110"/>
        <v>5000</v>
      </c>
      <c r="H204" s="241">
        <f>SUM(H205)</f>
        <v>5000</v>
      </c>
      <c r="I204" s="241">
        <f t="shared" si="110"/>
        <v>5000</v>
      </c>
      <c r="J204" s="251"/>
      <c r="K204" s="251"/>
      <c r="L204" s="241">
        <f>SUM(L205)</f>
        <v>5000</v>
      </c>
      <c r="M204" s="241">
        <f>SUM(M205)</f>
        <v>0</v>
      </c>
      <c r="N204" s="224" t="e">
        <f t="shared" si="98"/>
        <v>#DIV/0!</v>
      </c>
      <c r="O204" s="241">
        <f t="shared" si="98"/>
        <v>100</v>
      </c>
      <c r="P204" s="241">
        <f t="shared" si="102"/>
        <v>101</v>
      </c>
      <c r="Q204" s="241">
        <f t="shared" si="103"/>
        <v>100</v>
      </c>
      <c r="R204" s="32">
        <f t="shared" si="104"/>
        <v>0</v>
      </c>
    </row>
    <row r="205" spans="1:18" s="3" customFormat="1" ht="12.75" hidden="1">
      <c r="A205" s="225"/>
      <c r="B205" s="227">
        <v>3</v>
      </c>
      <c r="C205" s="271" t="s">
        <v>85</v>
      </c>
      <c r="D205" s="134">
        <v>3</v>
      </c>
      <c r="E205" s="135" t="s">
        <v>3</v>
      </c>
      <c r="F205" s="360">
        <f t="shared" si="110"/>
        <v>0</v>
      </c>
      <c r="G205" s="360">
        <f t="shared" si="110"/>
        <v>5000</v>
      </c>
      <c r="H205" s="360">
        <f>SUM(H206,)</f>
        <v>5000</v>
      </c>
      <c r="I205" s="360">
        <f t="shared" si="110"/>
        <v>5000</v>
      </c>
      <c r="J205" s="375"/>
      <c r="K205" s="375"/>
      <c r="L205" s="360">
        <f>SUM(L206)</f>
        <v>5000</v>
      </c>
      <c r="M205" s="360">
        <f>SUM(M206)</f>
        <v>0</v>
      </c>
      <c r="N205" s="138" t="e">
        <f t="shared" si="98"/>
        <v>#DIV/0!</v>
      </c>
      <c r="O205" s="137">
        <f t="shared" si="98"/>
        <v>100</v>
      </c>
      <c r="P205" s="137">
        <f t="shared" si="102"/>
        <v>101</v>
      </c>
      <c r="Q205" s="137">
        <f t="shared" si="103"/>
        <v>100</v>
      </c>
      <c r="R205" s="14">
        <f t="shared" si="104"/>
        <v>0</v>
      </c>
    </row>
    <row r="206" spans="1:18" s="3" customFormat="1" ht="12.75" hidden="1">
      <c r="A206" s="225"/>
      <c r="B206" s="227"/>
      <c r="C206" s="271" t="s">
        <v>85</v>
      </c>
      <c r="D206" s="134">
        <v>32</v>
      </c>
      <c r="E206" s="135" t="s">
        <v>4</v>
      </c>
      <c r="F206" s="360">
        <f>SUM(F207)</f>
        <v>0</v>
      </c>
      <c r="G206" s="360">
        <f t="shared" si="110"/>
        <v>5000</v>
      </c>
      <c r="H206" s="360">
        <f t="shared" si="110"/>
        <v>5000</v>
      </c>
      <c r="I206" s="360">
        <f t="shared" si="110"/>
        <v>5000</v>
      </c>
      <c r="J206" s="360">
        <f t="shared" si="110"/>
        <v>0</v>
      </c>
      <c r="K206" s="360">
        <f t="shared" si="110"/>
        <v>0</v>
      </c>
      <c r="L206" s="360">
        <f t="shared" si="110"/>
        <v>5000</v>
      </c>
      <c r="M206" s="360">
        <f t="shared" si="110"/>
        <v>0</v>
      </c>
      <c r="N206" s="138" t="e">
        <f t="shared" si="98"/>
        <v>#DIV/0!</v>
      </c>
      <c r="O206" s="137">
        <f t="shared" si="98"/>
        <v>100</v>
      </c>
      <c r="P206" s="137">
        <f t="shared" si="102"/>
        <v>101</v>
      </c>
      <c r="Q206" s="137">
        <f t="shared" si="103"/>
        <v>100</v>
      </c>
      <c r="R206" s="14">
        <f t="shared" si="104"/>
        <v>0</v>
      </c>
    </row>
    <row r="207" spans="1:18" s="3" customFormat="1" ht="12.75" hidden="1">
      <c r="A207" s="225"/>
      <c r="B207" s="227"/>
      <c r="C207" s="271" t="s">
        <v>85</v>
      </c>
      <c r="D207" s="134">
        <v>323</v>
      </c>
      <c r="E207" s="135" t="s">
        <v>55</v>
      </c>
      <c r="F207" s="139"/>
      <c r="G207" s="228">
        <v>5000</v>
      </c>
      <c r="H207" s="139">
        <v>5000</v>
      </c>
      <c r="I207" s="139">
        <v>5000</v>
      </c>
      <c r="J207" s="139"/>
      <c r="K207" s="139"/>
      <c r="L207" s="139">
        <v>5000</v>
      </c>
      <c r="M207" s="139"/>
      <c r="N207" s="138" t="e">
        <f t="shared" si="98"/>
        <v>#DIV/0!</v>
      </c>
      <c r="O207" s="137">
        <f t="shared" si="98"/>
        <v>100</v>
      </c>
      <c r="P207" s="137">
        <f t="shared" si="102"/>
        <v>101</v>
      </c>
      <c r="Q207" s="137">
        <f t="shared" si="103"/>
        <v>100</v>
      </c>
      <c r="R207" s="14">
        <f t="shared" si="104"/>
        <v>0</v>
      </c>
    </row>
    <row r="208" spans="1:18" s="3" customFormat="1" ht="22.5" hidden="1">
      <c r="A208" s="267" t="s">
        <v>163</v>
      </c>
      <c r="B208" s="286"/>
      <c r="C208" s="287" t="s">
        <v>80</v>
      </c>
      <c r="D208" s="288" t="s">
        <v>267</v>
      </c>
      <c r="E208" s="250" t="s">
        <v>371</v>
      </c>
      <c r="F208" s="269">
        <f>SUM(F209,F212)</f>
        <v>4493</v>
      </c>
      <c r="G208" s="269">
        <f>SUM(G209,G212)</f>
        <v>40000</v>
      </c>
      <c r="H208" s="269">
        <f>SUM(H209,H212)</f>
        <v>35000</v>
      </c>
      <c r="I208" s="269">
        <f>SUM(I209,I212)</f>
        <v>35000</v>
      </c>
      <c r="J208" s="269"/>
      <c r="K208" s="269"/>
      <c r="L208" s="269">
        <f>SUM(L209,L212)</f>
        <v>35000</v>
      </c>
      <c r="M208" s="269">
        <f>SUM(M209,M212)</f>
        <v>0</v>
      </c>
      <c r="N208" s="270">
        <f t="shared" si="98"/>
        <v>890.2737591809481</v>
      </c>
      <c r="O208" s="269">
        <f t="shared" si="98"/>
        <v>87.5</v>
      </c>
      <c r="P208" s="269">
        <f t="shared" si="102"/>
        <v>101</v>
      </c>
      <c r="Q208" s="269">
        <f t="shared" si="103"/>
        <v>100</v>
      </c>
      <c r="R208" s="94">
        <f t="shared" si="104"/>
        <v>0</v>
      </c>
    </row>
    <row r="209" spans="1:18" s="3" customFormat="1" ht="12.75" hidden="1">
      <c r="A209" s="225"/>
      <c r="B209" s="227"/>
      <c r="C209" s="271" t="s">
        <v>80</v>
      </c>
      <c r="D209" s="246">
        <v>3</v>
      </c>
      <c r="E209" s="247" t="s">
        <v>3</v>
      </c>
      <c r="F209" s="360">
        <f aca="true" t="shared" si="111" ref="F209:M210">SUM(F210)</f>
        <v>4493</v>
      </c>
      <c r="G209" s="360">
        <f t="shared" si="111"/>
        <v>25000</v>
      </c>
      <c r="H209" s="360">
        <f>SUM(H210)</f>
        <v>20000</v>
      </c>
      <c r="I209" s="360">
        <f t="shared" si="111"/>
        <v>20000</v>
      </c>
      <c r="J209" s="360"/>
      <c r="K209" s="360"/>
      <c r="L209" s="360">
        <f>SUM(L210)</f>
        <v>20000</v>
      </c>
      <c r="M209" s="360">
        <f>SUM(M210)</f>
        <v>0</v>
      </c>
      <c r="N209" s="138">
        <f t="shared" si="98"/>
        <v>556.4210994880926</v>
      </c>
      <c r="O209" s="137">
        <f t="shared" si="98"/>
        <v>80</v>
      </c>
      <c r="P209" s="137">
        <f t="shared" si="102"/>
        <v>101</v>
      </c>
      <c r="Q209" s="137">
        <f t="shared" si="103"/>
        <v>100</v>
      </c>
      <c r="R209" s="14">
        <f t="shared" si="104"/>
        <v>0</v>
      </c>
    </row>
    <row r="210" spans="1:18" s="3" customFormat="1" ht="12.75" hidden="1">
      <c r="A210" s="225"/>
      <c r="B210" s="227"/>
      <c r="C210" s="271" t="s">
        <v>80</v>
      </c>
      <c r="D210" s="246">
        <v>32</v>
      </c>
      <c r="E210" s="247" t="s">
        <v>4</v>
      </c>
      <c r="F210" s="360">
        <f t="shared" si="111"/>
        <v>4493</v>
      </c>
      <c r="G210" s="360">
        <f t="shared" si="111"/>
        <v>25000</v>
      </c>
      <c r="H210" s="360">
        <f t="shared" si="111"/>
        <v>20000</v>
      </c>
      <c r="I210" s="360">
        <f t="shared" si="111"/>
        <v>20000</v>
      </c>
      <c r="J210" s="360">
        <f t="shared" si="111"/>
        <v>0</v>
      </c>
      <c r="K210" s="360">
        <f t="shared" si="111"/>
        <v>0</v>
      </c>
      <c r="L210" s="360">
        <f t="shared" si="111"/>
        <v>20000</v>
      </c>
      <c r="M210" s="360">
        <f t="shared" si="111"/>
        <v>0</v>
      </c>
      <c r="N210" s="138">
        <f t="shared" si="98"/>
        <v>556.4210994880926</v>
      </c>
      <c r="O210" s="137">
        <f t="shared" si="98"/>
        <v>80</v>
      </c>
      <c r="P210" s="137">
        <f t="shared" si="102"/>
        <v>101</v>
      </c>
      <c r="Q210" s="137">
        <f t="shared" si="103"/>
        <v>100</v>
      </c>
      <c r="R210" s="14">
        <f t="shared" si="104"/>
        <v>0</v>
      </c>
    </row>
    <row r="211" spans="1:18" s="3" customFormat="1" ht="12.75" hidden="1">
      <c r="A211" s="225"/>
      <c r="B211" s="227"/>
      <c r="C211" s="271" t="s">
        <v>80</v>
      </c>
      <c r="D211" s="246">
        <v>323</v>
      </c>
      <c r="E211" s="247" t="s">
        <v>55</v>
      </c>
      <c r="F211" s="139">
        <v>4493</v>
      </c>
      <c r="G211" s="228">
        <v>25000</v>
      </c>
      <c r="H211" s="139">
        <v>20000</v>
      </c>
      <c r="I211" s="139">
        <v>20000</v>
      </c>
      <c r="J211" s="139"/>
      <c r="K211" s="139"/>
      <c r="L211" s="139">
        <v>20000</v>
      </c>
      <c r="M211" s="139"/>
      <c r="N211" s="138">
        <f t="shared" si="98"/>
        <v>556.4210994880926</v>
      </c>
      <c r="O211" s="137">
        <f t="shared" si="98"/>
        <v>80</v>
      </c>
      <c r="P211" s="137">
        <f t="shared" si="102"/>
        <v>101</v>
      </c>
      <c r="Q211" s="137">
        <f t="shared" si="103"/>
        <v>100</v>
      </c>
      <c r="R211" s="14">
        <f t="shared" si="104"/>
        <v>0</v>
      </c>
    </row>
    <row r="212" spans="1:18" s="3" customFormat="1" ht="12.75" hidden="1">
      <c r="A212" s="225"/>
      <c r="B212" s="227"/>
      <c r="C212" s="271" t="s">
        <v>80</v>
      </c>
      <c r="D212" s="246">
        <v>4</v>
      </c>
      <c r="E212" s="247" t="s">
        <v>11</v>
      </c>
      <c r="F212" s="360">
        <f>SUM(F213)</f>
        <v>0</v>
      </c>
      <c r="G212" s="360">
        <f>SUM(G213)</f>
        <v>15000</v>
      </c>
      <c r="H212" s="360">
        <f>SUM(H213)</f>
        <v>15000</v>
      </c>
      <c r="I212" s="360">
        <f>SUM(I213)</f>
        <v>15000</v>
      </c>
      <c r="J212" s="360"/>
      <c r="K212" s="360"/>
      <c r="L212" s="360">
        <f>SUM(L213)</f>
        <v>15000</v>
      </c>
      <c r="M212" s="360">
        <f>SUM(M213)</f>
        <v>0</v>
      </c>
      <c r="N212" s="138" t="e">
        <f t="shared" si="98"/>
        <v>#DIV/0!</v>
      </c>
      <c r="O212" s="137">
        <f t="shared" si="98"/>
        <v>100</v>
      </c>
      <c r="P212" s="137">
        <f t="shared" si="102"/>
        <v>101</v>
      </c>
      <c r="Q212" s="137">
        <f t="shared" si="103"/>
        <v>100</v>
      </c>
      <c r="R212" s="14">
        <f t="shared" si="104"/>
        <v>0</v>
      </c>
    </row>
    <row r="213" spans="1:18" s="3" customFormat="1" ht="22.5" hidden="1">
      <c r="A213" s="225"/>
      <c r="B213" s="227"/>
      <c r="C213" s="282" t="s">
        <v>80</v>
      </c>
      <c r="D213" s="289">
        <v>42</v>
      </c>
      <c r="E213" s="247" t="s">
        <v>12</v>
      </c>
      <c r="F213" s="378">
        <f>SUM(F214)</f>
        <v>0</v>
      </c>
      <c r="G213" s="378">
        <f aca="true" t="shared" si="112" ref="G213:M213">SUM(G214)</f>
        <v>15000</v>
      </c>
      <c r="H213" s="378">
        <f t="shared" si="112"/>
        <v>15000</v>
      </c>
      <c r="I213" s="378">
        <f t="shared" si="112"/>
        <v>15000</v>
      </c>
      <c r="J213" s="378">
        <f t="shared" si="112"/>
        <v>0</v>
      </c>
      <c r="K213" s="378">
        <f t="shared" si="112"/>
        <v>0</v>
      </c>
      <c r="L213" s="378">
        <f t="shared" si="112"/>
        <v>15000</v>
      </c>
      <c r="M213" s="378">
        <f t="shared" si="112"/>
        <v>0</v>
      </c>
      <c r="N213" s="284" t="e">
        <f t="shared" si="98"/>
        <v>#DIV/0!</v>
      </c>
      <c r="O213" s="285">
        <f t="shared" si="98"/>
        <v>100</v>
      </c>
      <c r="P213" s="285">
        <f t="shared" si="102"/>
        <v>101</v>
      </c>
      <c r="Q213" s="285">
        <f t="shared" si="103"/>
        <v>100</v>
      </c>
      <c r="R213" s="96">
        <f t="shared" si="104"/>
        <v>0</v>
      </c>
    </row>
    <row r="214" spans="1:18" s="3" customFormat="1" ht="12.75" hidden="1">
      <c r="A214" s="225"/>
      <c r="B214" s="227"/>
      <c r="C214" s="271" t="s">
        <v>80</v>
      </c>
      <c r="D214" s="246">
        <v>422</v>
      </c>
      <c r="E214" s="247" t="s">
        <v>53</v>
      </c>
      <c r="F214" s="139"/>
      <c r="G214" s="228">
        <v>15000</v>
      </c>
      <c r="H214" s="139">
        <v>15000</v>
      </c>
      <c r="I214" s="139">
        <v>15000</v>
      </c>
      <c r="J214" s="139"/>
      <c r="K214" s="139"/>
      <c r="L214" s="139">
        <v>15000</v>
      </c>
      <c r="M214" s="139"/>
      <c r="N214" s="138" t="e">
        <f t="shared" si="98"/>
        <v>#DIV/0!</v>
      </c>
      <c r="O214" s="137">
        <f t="shared" si="98"/>
        <v>100</v>
      </c>
      <c r="P214" s="137">
        <f t="shared" si="102"/>
        <v>101</v>
      </c>
      <c r="Q214" s="137">
        <f t="shared" si="103"/>
        <v>100</v>
      </c>
      <c r="R214" s="14">
        <f t="shared" si="104"/>
        <v>0</v>
      </c>
    </row>
    <row r="215" spans="1:18" ht="22.5" hidden="1">
      <c r="A215" s="273" t="s">
        <v>164</v>
      </c>
      <c r="B215" s="290"/>
      <c r="C215" s="291"/>
      <c r="D215" s="274" t="s">
        <v>294</v>
      </c>
      <c r="E215" s="275" t="s">
        <v>295</v>
      </c>
      <c r="F215" s="276">
        <f aca="true" t="shared" si="113" ref="F215:K215">SUM(F216,F221,F232,F241,F246)</f>
        <v>434425</v>
      </c>
      <c r="G215" s="276">
        <f t="shared" si="113"/>
        <v>1688500</v>
      </c>
      <c r="H215" s="276">
        <f t="shared" si="113"/>
        <v>3900000</v>
      </c>
      <c r="I215" s="276">
        <f t="shared" si="113"/>
        <v>3900000</v>
      </c>
      <c r="J215" s="276" t="e">
        <f t="shared" si="113"/>
        <v>#REF!</v>
      </c>
      <c r="K215" s="276" t="e">
        <f t="shared" si="113"/>
        <v>#REF!</v>
      </c>
      <c r="L215" s="276">
        <f>SUM(L216,L221,L232,L241,L246)</f>
        <v>3900000</v>
      </c>
      <c r="M215" s="276">
        <f>SUM(M216,M221,M232,M241,M246)</f>
        <v>0</v>
      </c>
      <c r="N215" s="276">
        <f aca="true" t="shared" si="114" ref="N215:O286">+G215/F215*100</f>
        <v>388.67468492835354</v>
      </c>
      <c r="O215" s="277">
        <f t="shared" si="114"/>
        <v>230.97423748889545</v>
      </c>
      <c r="P215" s="277">
        <f t="shared" si="102"/>
        <v>101</v>
      </c>
      <c r="Q215" s="277">
        <f t="shared" si="103"/>
        <v>100</v>
      </c>
      <c r="R215" s="95">
        <f t="shared" si="104"/>
        <v>0</v>
      </c>
    </row>
    <row r="216" spans="1:18" ht="12.75" hidden="1">
      <c r="A216" s="221" t="s">
        <v>165</v>
      </c>
      <c r="B216" s="239"/>
      <c r="C216" s="253" t="s">
        <v>85</v>
      </c>
      <c r="D216" s="223" t="s">
        <v>102</v>
      </c>
      <c r="E216" s="223" t="s">
        <v>296</v>
      </c>
      <c r="F216" s="224">
        <f aca="true" t="shared" si="115" ref="F216:M216">SUM(F218)</f>
        <v>0</v>
      </c>
      <c r="G216" s="224">
        <f t="shared" si="115"/>
        <v>229000</v>
      </c>
      <c r="H216" s="224">
        <f t="shared" si="115"/>
        <v>200000</v>
      </c>
      <c r="I216" s="224">
        <f t="shared" si="115"/>
        <v>200000</v>
      </c>
      <c r="J216" s="224">
        <f t="shared" si="115"/>
        <v>0</v>
      </c>
      <c r="K216" s="224">
        <f t="shared" si="115"/>
        <v>0</v>
      </c>
      <c r="L216" s="224">
        <f t="shared" si="115"/>
        <v>200000</v>
      </c>
      <c r="M216" s="224">
        <f t="shared" si="115"/>
        <v>0</v>
      </c>
      <c r="N216" s="224" t="e">
        <f t="shared" si="114"/>
        <v>#DIV/0!</v>
      </c>
      <c r="O216" s="241">
        <f t="shared" si="114"/>
        <v>87.33624454148472</v>
      </c>
      <c r="P216" s="241">
        <f t="shared" si="102"/>
        <v>101</v>
      </c>
      <c r="Q216" s="241">
        <f t="shared" si="103"/>
        <v>100</v>
      </c>
      <c r="R216" s="32">
        <f t="shared" si="104"/>
        <v>0</v>
      </c>
    </row>
    <row r="217" spans="1:18" ht="12.75" hidden="1">
      <c r="A217" s="221"/>
      <c r="B217" s="239"/>
      <c r="C217" s="253"/>
      <c r="D217" s="223" t="s">
        <v>285</v>
      </c>
      <c r="E217" s="223" t="s">
        <v>49</v>
      </c>
      <c r="F217" s="224"/>
      <c r="G217" s="224"/>
      <c r="H217" s="224"/>
      <c r="I217" s="224"/>
      <c r="J217" s="224"/>
      <c r="K217" s="224"/>
      <c r="L217" s="224"/>
      <c r="M217" s="224"/>
      <c r="N217" s="224"/>
      <c r="O217" s="241"/>
      <c r="P217" s="241"/>
      <c r="Q217" s="241"/>
      <c r="R217" s="32"/>
    </row>
    <row r="218" spans="1:18" ht="12.75" hidden="1">
      <c r="A218" s="292"/>
      <c r="B218" s="293">
        <v>3</v>
      </c>
      <c r="C218" s="294" t="s">
        <v>85</v>
      </c>
      <c r="D218" s="134">
        <v>4</v>
      </c>
      <c r="E218" s="135" t="s">
        <v>11</v>
      </c>
      <c r="F218" s="360">
        <f aca="true" t="shared" si="116" ref="F218:M219">SUM(F219)</f>
        <v>0</v>
      </c>
      <c r="G218" s="360">
        <f t="shared" si="116"/>
        <v>229000</v>
      </c>
      <c r="H218" s="360">
        <f t="shared" si="116"/>
        <v>200000</v>
      </c>
      <c r="I218" s="360">
        <f t="shared" si="116"/>
        <v>200000</v>
      </c>
      <c r="J218" s="360">
        <f t="shared" si="116"/>
        <v>0</v>
      </c>
      <c r="K218" s="360">
        <f t="shared" si="116"/>
        <v>0</v>
      </c>
      <c r="L218" s="360">
        <f t="shared" si="116"/>
        <v>200000</v>
      </c>
      <c r="M218" s="360">
        <f t="shared" si="116"/>
        <v>0</v>
      </c>
      <c r="N218" s="184" t="e">
        <f>+G218/F218*100</f>
        <v>#DIV/0!</v>
      </c>
      <c r="O218" s="137"/>
      <c r="P218" s="137">
        <f aca="true" t="shared" si="117" ref="P218:P286">+I218/H218+100</f>
        <v>101</v>
      </c>
      <c r="Q218" s="137">
        <f aca="true" t="shared" si="118" ref="Q218:Q286">+L218/I218*100</f>
        <v>100</v>
      </c>
      <c r="R218" s="14">
        <f aca="true" t="shared" si="119" ref="R218:R286">+M218/L218*100</f>
        <v>0</v>
      </c>
    </row>
    <row r="219" spans="1:18" ht="22.5" hidden="1">
      <c r="A219" s="292"/>
      <c r="B219" s="293"/>
      <c r="C219" s="295" t="s">
        <v>85</v>
      </c>
      <c r="D219" s="283">
        <v>42</v>
      </c>
      <c r="E219" s="135" t="s">
        <v>12</v>
      </c>
      <c r="F219" s="378">
        <f t="shared" si="116"/>
        <v>0</v>
      </c>
      <c r="G219" s="378">
        <f t="shared" si="116"/>
        <v>229000</v>
      </c>
      <c r="H219" s="378">
        <f t="shared" si="116"/>
        <v>200000</v>
      </c>
      <c r="I219" s="378">
        <f t="shared" si="116"/>
        <v>200000</v>
      </c>
      <c r="J219" s="378">
        <f t="shared" si="116"/>
        <v>0</v>
      </c>
      <c r="K219" s="378">
        <f t="shared" si="116"/>
        <v>0</v>
      </c>
      <c r="L219" s="378">
        <f t="shared" si="116"/>
        <v>200000</v>
      </c>
      <c r="M219" s="378">
        <f t="shared" si="116"/>
        <v>0</v>
      </c>
      <c r="N219" s="296" t="e">
        <f>+G219/F219*100</f>
        <v>#DIV/0!</v>
      </c>
      <c r="O219" s="285">
        <f t="shared" si="114"/>
        <v>87.33624454148472</v>
      </c>
      <c r="P219" s="285">
        <f t="shared" si="117"/>
        <v>101</v>
      </c>
      <c r="Q219" s="285">
        <f t="shared" si="118"/>
        <v>100</v>
      </c>
      <c r="R219" s="96">
        <f t="shared" si="119"/>
        <v>0</v>
      </c>
    </row>
    <row r="220" spans="1:18" ht="12.75" hidden="1">
      <c r="A220" s="292"/>
      <c r="B220" s="293"/>
      <c r="C220" s="294" t="s">
        <v>85</v>
      </c>
      <c r="D220" s="134">
        <v>421</v>
      </c>
      <c r="E220" s="135" t="s">
        <v>65</v>
      </c>
      <c r="F220" s="139"/>
      <c r="G220" s="228">
        <v>229000</v>
      </c>
      <c r="H220" s="139">
        <v>200000</v>
      </c>
      <c r="I220" s="139">
        <v>200000</v>
      </c>
      <c r="J220" s="139"/>
      <c r="K220" s="139"/>
      <c r="L220" s="139">
        <v>200000</v>
      </c>
      <c r="M220" s="139"/>
      <c r="N220" s="184" t="e">
        <f>+G220/F220*100</f>
        <v>#DIV/0!</v>
      </c>
      <c r="O220" s="137">
        <f t="shared" si="114"/>
        <v>87.33624454148472</v>
      </c>
      <c r="P220" s="137">
        <f t="shared" si="117"/>
        <v>101</v>
      </c>
      <c r="Q220" s="137">
        <f t="shared" si="118"/>
        <v>100</v>
      </c>
      <c r="R220" s="14">
        <f t="shared" si="119"/>
        <v>0</v>
      </c>
    </row>
    <row r="221" spans="1:18" ht="12.75" hidden="1">
      <c r="A221" s="221" t="s">
        <v>166</v>
      </c>
      <c r="B221" s="222"/>
      <c r="C221" s="253" t="s">
        <v>85</v>
      </c>
      <c r="D221" s="297" t="s">
        <v>103</v>
      </c>
      <c r="E221" s="249" t="s">
        <v>339</v>
      </c>
      <c r="F221" s="241">
        <f>SUM(F223,F226,)</f>
        <v>313295</v>
      </c>
      <c r="G221" s="241">
        <f aca="true" t="shared" si="120" ref="G221:M221">SUM(G223,G226,)</f>
        <v>619500</v>
      </c>
      <c r="H221" s="241">
        <f t="shared" si="120"/>
        <v>500000</v>
      </c>
      <c r="I221" s="241">
        <f t="shared" si="120"/>
        <v>500000</v>
      </c>
      <c r="J221" s="241">
        <f t="shared" si="120"/>
        <v>0</v>
      </c>
      <c r="K221" s="241">
        <f t="shared" si="120"/>
        <v>0</v>
      </c>
      <c r="L221" s="241">
        <f t="shared" si="120"/>
        <v>500000</v>
      </c>
      <c r="M221" s="241">
        <f t="shared" si="120"/>
        <v>0</v>
      </c>
      <c r="N221" s="138">
        <f t="shared" si="114"/>
        <v>197.7369571809317</v>
      </c>
      <c r="O221" s="228">
        <f t="shared" si="114"/>
        <v>80.71025020177562</v>
      </c>
      <c r="P221" s="228">
        <f t="shared" si="117"/>
        <v>101</v>
      </c>
      <c r="Q221" s="228">
        <f t="shared" si="118"/>
        <v>100</v>
      </c>
      <c r="R221" s="35">
        <f t="shared" si="119"/>
        <v>0</v>
      </c>
    </row>
    <row r="222" spans="1:18" ht="12.75" hidden="1">
      <c r="A222" s="221"/>
      <c r="B222" s="222"/>
      <c r="C222" s="253"/>
      <c r="D222" s="297" t="s">
        <v>297</v>
      </c>
      <c r="E222" s="249"/>
      <c r="F222" s="241"/>
      <c r="G222" s="241"/>
      <c r="H222" s="251"/>
      <c r="I222" s="241"/>
      <c r="J222" s="251"/>
      <c r="K222" s="251"/>
      <c r="L222" s="251"/>
      <c r="M222" s="251"/>
      <c r="N222" s="138" t="e">
        <f t="shared" si="114"/>
        <v>#DIV/0!</v>
      </c>
      <c r="O222" s="228" t="e">
        <f t="shared" si="114"/>
        <v>#DIV/0!</v>
      </c>
      <c r="P222" s="228" t="e">
        <f t="shared" si="117"/>
        <v>#DIV/0!</v>
      </c>
      <c r="Q222" s="228" t="e">
        <f t="shared" si="118"/>
        <v>#DIV/0!</v>
      </c>
      <c r="R222" s="35" t="e">
        <f t="shared" si="119"/>
        <v>#DIV/0!</v>
      </c>
    </row>
    <row r="223" spans="1:18" s="11" customFormat="1" ht="12.75" hidden="1">
      <c r="A223" s="298"/>
      <c r="B223" s="299">
        <v>4</v>
      </c>
      <c r="C223" s="300" t="s">
        <v>85</v>
      </c>
      <c r="D223" s="162">
        <v>3</v>
      </c>
      <c r="E223" s="262" t="s">
        <v>36</v>
      </c>
      <c r="F223" s="376">
        <f aca="true" t="shared" si="121" ref="F223:M224">SUM(F224)</f>
        <v>0</v>
      </c>
      <c r="G223" s="376">
        <f t="shared" si="121"/>
        <v>0</v>
      </c>
      <c r="H223" s="376">
        <f>SUM(H224)</f>
        <v>0</v>
      </c>
      <c r="I223" s="376">
        <f t="shared" si="121"/>
        <v>0</v>
      </c>
      <c r="J223" s="377"/>
      <c r="K223" s="377"/>
      <c r="L223" s="376">
        <f>SUM(L224)</f>
        <v>0</v>
      </c>
      <c r="M223" s="376">
        <f>SUM(M224)</f>
        <v>0</v>
      </c>
      <c r="N223" s="138" t="e">
        <f t="shared" si="114"/>
        <v>#DIV/0!</v>
      </c>
      <c r="O223" s="228" t="e">
        <f t="shared" si="114"/>
        <v>#DIV/0!</v>
      </c>
      <c r="P223" s="228" t="e">
        <f t="shared" si="117"/>
        <v>#DIV/0!</v>
      </c>
      <c r="Q223" s="228" t="e">
        <f t="shared" si="118"/>
        <v>#DIV/0!</v>
      </c>
      <c r="R223" s="35" t="e">
        <f t="shared" si="119"/>
        <v>#DIV/0!</v>
      </c>
    </row>
    <row r="224" spans="1:18" s="11" customFormat="1" ht="22.5" hidden="1">
      <c r="A224" s="298"/>
      <c r="B224" s="299"/>
      <c r="C224" s="300" t="s">
        <v>85</v>
      </c>
      <c r="D224" s="162">
        <v>38</v>
      </c>
      <c r="E224" s="262" t="s">
        <v>14</v>
      </c>
      <c r="F224" s="376">
        <f t="shared" si="121"/>
        <v>0</v>
      </c>
      <c r="G224" s="376">
        <f t="shared" si="121"/>
        <v>0</v>
      </c>
      <c r="H224" s="376">
        <f t="shared" si="121"/>
        <v>0</v>
      </c>
      <c r="I224" s="376">
        <f t="shared" si="121"/>
        <v>0</v>
      </c>
      <c r="J224" s="376" t="e">
        <f t="shared" si="121"/>
        <v>#REF!</v>
      </c>
      <c r="K224" s="376" t="e">
        <f t="shared" si="121"/>
        <v>#REF!</v>
      </c>
      <c r="L224" s="376">
        <f t="shared" si="121"/>
        <v>0</v>
      </c>
      <c r="M224" s="376">
        <f t="shared" si="121"/>
        <v>0</v>
      </c>
      <c r="N224" s="138" t="e">
        <f t="shared" si="114"/>
        <v>#DIV/0!</v>
      </c>
      <c r="O224" s="228" t="e">
        <f t="shared" si="114"/>
        <v>#DIV/0!</v>
      </c>
      <c r="P224" s="228" t="e">
        <f t="shared" si="117"/>
        <v>#DIV/0!</v>
      </c>
      <c r="Q224" s="228" t="e">
        <f t="shared" si="118"/>
        <v>#DIV/0!</v>
      </c>
      <c r="R224" s="35" t="e">
        <f t="shared" si="119"/>
        <v>#DIV/0!</v>
      </c>
    </row>
    <row r="225" spans="1:18" s="11" customFormat="1" ht="12.75" hidden="1">
      <c r="A225" s="298"/>
      <c r="B225" s="299"/>
      <c r="C225" s="300" t="s">
        <v>85</v>
      </c>
      <c r="D225" s="162">
        <v>386</v>
      </c>
      <c r="E225" s="262" t="s">
        <v>54</v>
      </c>
      <c r="F225" s="266">
        <v>0</v>
      </c>
      <c r="G225" s="326">
        <v>0</v>
      </c>
      <c r="H225" s="266">
        <v>0</v>
      </c>
      <c r="I225" s="264">
        <v>0</v>
      </c>
      <c r="J225" s="266" t="e">
        <f>SUM(#REF!)</f>
        <v>#REF!</v>
      </c>
      <c r="K225" s="266" t="e">
        <f>SUM(#REF!)</f>
        <v>#REF!</v>
      </c>
      <c r="L225" s="266" t="s">
        <v>334</v>
      </c>
      <c r="M225" s="266" t="s">
        <v>334</v>
      </c>
      <c r="N225" s="138" t="e">
        <f t="shared" si="114"/>
        <v>#DIV/0!</v>
      </c>
      <c r="O225" s="228" t="e">
        <f t="shared" si="114"/>
        <v>#DIV/0!</v>
      </c>
      <c r="P225" s="228" t="e">
        <f t="shared" si="117"/>
        <v>#DIV/0!</v>
      </c>
      <c r="Q225" s="228" t="e">
        <f t="shared" si="118"/>
        <v>#VALUE!</v>
      </c>
      <c r="R225" s="35" t="e">
        <f t="shared" si="119"/>
        <v>#VALUE!</v>
      </c>
    </row>
    <row r="226" spans="1:18" s="11" customFormat="1" ht="12.75" hidden="1">
      <c r="A226" s="298"/>
      <c r="B226" s="299"/>
      <c r="C226" s="300" t="s">
        <v>85</v>
      </c>
      <c r="D226" s="162">
        <v>4</v>
      </c>
      <c r="E226" s="262" t="s">
        <v>11</v>
      </c>
      <c r="F226" s="376">
        <f aca="true" t="shared" si="122" ref="F226:M226">SUM(F227,F229)</f>
        <v>313295</v>
      </c>
      <c r="G226" s="376">
        <f t="shared" si="122"/>
        <v>619500</v>
      </c>
      <c r="H226" s="376">
        <f t="shared" si="122"/>
        <v>500000</v>
      </c>
      <c r="I226" s="376">
        <f t="shared" si="122"/>
        <v>500000</v>
      </c>
      <c r="J226" s="376">
        <f t="shared" si="122"/>
        <v>0</v>
      </c>
      <c r="K226" s="376">
        <f t="shared" si="122"/>
        <v>0</v>
      </c>
      <c r="L226" s="376">
        <f t="shared" si="122"/>
        <v>500000</v>
      </c>
      <c r="M226" s="376">
        <f t="shared" si="122"/>
        <v>0</v>
      </c>
      <c r="N226" s="138">
        <f t="shared" si="114"/>
        <v>197.7369571809317</v>
      </c>
      <c r="O226" s="228">
        <f t="shared" si="114"/>
        <v>80.71025020177562</v>
      </c>
      <c r="P226" s="228">
        <f t="shared" si="117"/>
        <v>101</v>
      </c>
      <c r="Q226" s="228">
        <f t="shared" si="118"/>
        <v>100</v>
      </c>
      <c r="R226" s="35">
        <f t="shared" si="119"/>
        <v>0</v>
      </c>
    </row>
    <row r="227" spans="1:18" s="11" customFormat="1" ht="12.75" hidden="1">
      <c r="A227" s="298"/>
      <c r="B227" s="299"/>
      <c r="C227" s="300" t="s">
        <v>85</v>
      </c>
      <c r="D227" s="162">
        <v>42</v>
      </c>
      <c r="E227" s="262" t="s">
        <v>129</v>
      </c>
      <c r="F227" s="376">
        <f>SUM(F228)</f>
        <v>313295</v>
      </c>
      <c r="G227" s="376">
        <f aca="true" t="shared" si="123" ref="G227:M227">SUM(G228)</f>
        <v>419500</v>
      </c>
      <c r="H227" s="376">
        <f t="shared" si="123"/>
        <v>300000</v>
      </c>
      <c r="I227" s="376">
        <f t="shared" si="123"/>
        <v>300000</v>
      </c>
      <c r="J227" s="376">
        <f t="shared" si="123"/>
        <v>0</v>
      </c>
      <c r="K227" s="376">
        <f t="shared" si="123"/>
        <v>0</v>
      </c>
      <c r="L227" s="376">
        <f t="shared" si="123"/>
        <v>300000</v>
      </c>
      <c r="M227" s="376">
        <f t="shared" si="123"/>
        <v>0</v>
      </c>
      <c r="N227" s="138">
        <f t="shared" si="114"/>
        <v>133.89936002808852</v>
      </c>
      <c r="O227" s="228">
        <f t="shared" si="114"/>
        <v>71.51370679380214</v>
      </c>
      <c r="P227" s="228">
        <f t="shared" si="117"/>
        <v>101</v>
      </c>
      <c r="Q227" s="228">
        <f t="shared" si="118"/>
        <v>100</v>
      </c>
      <c r="R227" s="35">
        <f t="shared" si="119"/>
        <v>0</v>
      </c>
    </row>
    <row r="228" spans="1:18" s="11" customFormat="1" ht="12.75" hidden="1">
      <c r="A228" s="298"/>
      <c r="B228" s="299"/>
      <c r="C228" s="300" t="s">
        <v>85</v>
      </c>
      <c r="D228" s="162">
        <v>421</v>
      </c>
      <c r="E228" s="262" t="s">
        <v>65</v>
      </c>
      <c r="F228" s="266">
        <v>313295</v>
      </c>
      <c r="G228" s="326">
        <v>419500</v>
      </c>
      <c r="H228" s="266">
        <v>300000</v>
      </c>
      <c r="I228" s="266">
        <v>300000</v>
      </c>
      <c r="J228" s="301"/>
      <c r="K228" s="301"/>
      <c r="L228" s="139">
        <v>300000</v>
      </c>
      <c r="M228" s="139">
        <v>0</v>
      </c>
      <c r="N228" s="138">
        <f t="shared" si="114"/>
        <v>133.89936002808852</v>
      </c>
      <c r="O228" s="228">
        <f t="shared" si="114"/>
        <v>71.51370679380214</v>
      </c>
      <c r="P228" s="228">
        <f t="shared" si="117"/>
        <v>101</v>
      </c>
      <c r="Q228" s="228">
        <f t="shared" si="118"/>
        <v>100</v>
      </c>
      <c r="R228" s="35">
        <f t="shared" si="119"/>
        <v>0</v>
      </c>
    </row>
    <row r="229" spans="1:18" s="11" customFormat="1" ht="22.5" hidden="1">
      <c r="A229" s="298"/>
      <c r="B229" s="299"/>
      <c r="C229" s="300" t="s">
        <v>85</v>
      </c>
      <c r="D229" s="162">
        <v>45</v>
      </c>
      <c r="E229" s="359" t="s">
        <v>340</v>
      </c>
      <c r="F229" s="376"/>
      <c r="G229" s="376">
        <f aca="true" t="shared" si="124" ref="G229:M230">SUM(G230)</f>
        <v>200000</v>
      </c>
      <c r="H229" s="376">
        <f t="shared" si="124"/>
        <v>200000</v>
      </c>
      <c r="I229" s="376">
        <f t="shared" si="124"/>
        <v>200000</v>
      </c>
      <c r="J229" s="376">
        <f t="shared" si="124"/>
        <v>0</v>
      </c>
      <c r="K229" s="376">
        <f t="shared" si="124"/>
        <v>0</v>
      </c>
      <c r="L229" s="376">
        <f t="shared" si="124"/>
        <v>200000</v>
      </c>
      <c r="M229" s="376">
        <f t="shared" si="124"/>
        <v>0</v>
      </c>
      <c r="N229" s="138" t="e">
        <f t="shared" si="114"/>
        <v>#DIV/0!</v>
      </c>
      <c r="O229" s="228">
        <f t="shared" si="114"/>
        <v>100</v>
      </c>
      <c r="P229" s="228">
        <f t="shared" si="117"/>
        <v>101</v>
      </c>
      <c r="Q229" s="228">
        <f t="shared" si="118"/>
        <v>100</v>
      </c>
      <c r="R229" s="35">
        <f t="shared" si="119"/>
        <v>0</v>
      </c>
    </row>
    <row r="230" spans="1:18" s="11" customFormat="1" ht="12.75" hidden="1">
      <c r="A230" s="298"/>
      <c r="B230" s="299"/>
      <c r="C230" s="300" t="s">
        <v>85</v>
      </c>
      <c r="D230" s="162">
        <v>451</v>
      </c>
      <c r="E230" s="262" t="s">
        <v>341</v>
      </c>
      <c r="F230" s="266"/>
      <c r="G230" s="266">
        <f t="shared" si="124"/>
        <v>200000</v>
      </c>
      <c r="H230" s="266">
        <f t="shared" si="124"/>
        <v>200000</v>
      </c>
      <c r="I230" s="266">
        <f t="shared" si="124"/>
        <v>200000</v>
      </c>
      <c r="J230" s="266">
        <f t="shared" si="124"/>
        <v>0</v>
      </c>
      <c r="K230" s="266">
        <f t="shared" si="124"/>
        <v>0</v>
      </c>
      <c r="L230" s="266">
        <f t="shared" si="124"/>
        <v>200000</v>
      </c>
      <c r="M230" s="266">
        <f t="shared" si="124"/>
        <v>0</v>
      </c>
      <c r="N230" s="138" t="e">
        <f t="shared" si="114"/>
        <v>#DIV/0!</v>
      </c>
      <c r="O230" s="228">
        <f t="shared" si="114"/>
        <v>100</v>
      </c>
      <c r="P230" s="228">
        <f t="shared" si="117"/>
        <v>101</v>
      </c>
      <c r="Q230" s="228">
        <f t="shared" si="118"/>
        <v>100</v>
      </c>
      <c r="R230" s="35">
        <f t="shared" si="119"/>
        <v>0</v>
      </c>
    </row>
    <row r="231" spans="1:18" s="11" customFormat="1" ht="12.75" hidden="1">
      <c r="A231" s="298"/>
      <c r="B231" s="299"/>
      <c r="C231" s="300" t="s">
        <v>85</v>
      </c>
      <c r="D231" s="162">
        <v>4511</v>
      </c>
      <c r="E231" s="262" t="s">
        <v>341</v>
      </c>
      <c r="F231" s="266"/>
      <c r="G231" s="326">
        <v>200000</v>
      </c>
      <c r="H231" s="266">
        <v>200000</v>
      </c>
      <c r="I231" s="266">
        <v>200000</v>
      </c>
      <c r="J231" s="301"/>
      <c r="K231" s="301"/>
      <c r="L231" s="266">
        <v>200000</v>
      </c>
      <c r="M231" s="266"/>
      <c r="N231" s="138" t="e">
        <f t="shared" si="114"/>
        <v>#DIV/0!</v>
      </c>
      <c r="O231" s="228">
        <f t="shared" si="114"/>
        <v>100</v>
      </c>
      <c r="P231" s="228">
        <f t="shared" si="117"/>
        <v>101</v>
      </c>
      <c r="Q231" s="228">
        <f t="shared" si="118"/>
        <v>100</v>
      </c>
      <c r="R231" s="35">
        <f t="shared" si="119"/>
        <v>0</v>
      </c>
    </row>
    <row r="232" spans="1:18" s="11" customFormat="1" ht="12.75" hidden="1">
      <c r="A232" s="221" t="s">
        <v>344</v>
      </c>
      <c r="B232" s="222"/>
      <c r="C232" s="253" t="s">
        <v>85</v>
      </c>
      <c r="D232" s="297" t="s">
        <v>103</v>
      </c>
      <c r="E232" s="249" t="s">
        <v>398</v>
      </c>
      <c r="F232" s="241">
        <f>SUM(F234,)</f>
        <v>0</v>
      </c>
      <c r="G232" s="241">
        <f aca="true" t="shared" si="125" ref="G232:M232">SUM(G234,)</f>
        <v>0</v>
      </c>
      <c r="H232" s="241">
        <f t="shared" si="125"/>
        <v>0</v>
      </c>
      <c r="I232" s="241">
        <f t="shared" si="125"/>
        <v>0</v>
      </c>
      <c r="J232" s="241" t="e">
        <f t="shared" si="125"/>
        <v>#REF!</v>
      </c>
      <c r="K232" s="241" t="e">
        <f t="shared" si="125"/>
        <v>#REF!</v>
      </c>
      <c r="L232" s="241">
        <f t="shared" si="125"/>
        <v>0</v>
      </c>
      <c r="M232" s="241">
        <f t="shared" si="125"/>
        <v>0</v>
      </c>
      <c r="N232" s="138" t="e">
        <f>+G232/F232*100</f>
        <v>#DIV/0!</v>
      </c>
      <c r="O232" s="228" t="e">
        <f>+H232/G232*100</f>
        <v>#DIV/0!</v>
      </c>
      <c r="P232" s="228" t="e">
        <f>+I232/H232+100</f>
        <v>#DIV/0!</v>
      </c>
      <c r="Q232" s="228" t="e">
        <f>+L232/I232*100</f>
        <v>#DIV/0!</v>
      </c>
      <c r="R232" s="35" t="e">
        <f>+M232/L232*100</f>
        <v>#DIV/0!</v>
      </c>
    </row>
    <row r="233" spans="1:18" s="11" customFormat="1" ht="12.75" hidden="1">
      <c r="A233" s="221"/>
      <c r="B233" s="222"/>
      <c r="C233" s="253"/>
      <c r="D233" s="297" t="s">
        <v>345</v>
      </c>
      <c r="E233" s="249"/>
      <c r="F233" s="241"/>
      <c r="G233" s="241"/>
      <c r="H233" s="251"/>
      <c r="I233" s="241"/>
      <c r="J233" s="251"/>
      <c r="K233" s="251"/>
      <c r="L233" s="251"/>
      <c r="M233" s="251"/>
      <c r="N233" s="138"/>
      <c r="O233" s="228"/>
      <c r="P233" s="228"/>
      <c r="Q233" s="228"/>
      <c r="R233" s="35"/>
    </row>
    <row r="234" spans="1:18" s="11" customFormat="1" ht="12.75" hidden="1">
      <c r="A234" s="298"/>
      <c r="B234" s="299"/>
      <c r="C234" s="300" t="s">
        <v>85</v>
      </c>
      <c r="D234" s="162">
        <v>4</v>
      </c>
      <c r="E234" s="262" t="s">
        <v>355</v>
      </c>
      <c r="F234" s="376">
        <f>SUM(F235,F237)</f>
        <v>0</v>
      </c>
      <c r="G234" s="376">
        <f aca="true" t="shared" si="126" ref="G234:M234">SUM(G235,G237)</f>
        <v>0</v>
      </c>
      <c r="H234" s="376">
        <f t="shared" si="126"/>
        <v>0</v>
      </c>
      <c r="I234" s="376">
        <f t="shared" si="126"/>
        <v>0</v>
      </c>
      <c r="J234" s="376" t="e">
        <f t="shared" si="126"/>
        <v>#REF!</v>
      </c>
      <c r="K234" s="376" t="e">
        <f t="shared" si="126"/>
        <v>#REF!</v>
      </c>
      <c r="L234" s="376">
        <f t="shared" si="126"/>
        <v>0</v>
      </c>
      <c r="M234" s="376">
        <f t="shared" si="126"/>
        <v>0</v>
      </c>
      <c r="N234" s="138" t="e">
        <f aca="true" t="shared" si="127" ref="N234:O237">+G234/F234*100</f>
        <v>#DIV/0!</v>
      </c>
      <c r="O234" s="137" t="e">
        <f t="shared" si="127"/>
        <v>#DIV/0!</v>
      </c>
      <c r="P234" s="137" t="e">
        <f>+I234/H234+100</f>
        <v>#DIV/0!</v>
      </c>
      <c r="Q234" s="137" t="e">
        <f>+L234/I234*100</f>
        <v>#DIV/0!</v>
      </c>
      <c r="R234" s="14" t="e">
        <f>+M234/L234*100</f>
        <v>#DIV/0!</v>
      </c>
    </row>
    <row r="235" spans="1:18" s="11" customFormat="1" ht="22.5" hidden="1">
      <c r="A235" s="298"/>
      <c r="B235" s="299"/>
      <c r="C235" s="300" t="s">
        <v>85</v>
      </c>
      <c r="D235" s="162">
        <v>41</v>
      </c>
      <c r="E235" s="262" t="s">
        <v>356</v>
      </c>
      <c r="F235" s="376">
        <f aca="true" t="shared" si="128" ref="F235:M235">SUM(F236)</f>
        <v>0</v>
      </c>
      <c r="G235" s="376">
        <f t="shared" si="128"/>
        <v>0</v>
      </c>
      <c r="H235" s="376">
        <f t="shared" si="128"/>
        <v>0</v>
      </c>
      <c r="I235" s="376">
        <f t="shared" si="128"/>
        <v>0</v>
      </c>
      <c r="J235" s="376" t="e">
        <f t="shared" si="128"/>
        <v>#REF!</v>
      </c>
      <c r="K235" s="376" t="e">
        <f t="shared" si="128"/>
        <v>#REF!</v>
      </c>
      <c r="L235" s="376">
        <f t="shared" si="128"/>
        <v>0</v>
      </c>
      <c r="M235" s="376">
        <f t="shared" si="128"/>
        <v>0</v>
      </c>
      <c r="N235" s="138" t="e">
        <f t="shared" si="127"/>
        <v>#DIV/0!</v>
      </c>
      <c r="O235" s="137" t="e">
        <f t="shared" si="127"/>
        <v>#DIV/0!</v>
      </c>
      <c r="P235" s="137" t="e">
        <f>+I235/H235+100</f>
        <v>#DIV/0!</v>
      </c>
      <c r="Q235" s="137" t="e">
        <f>+L235/I235*100</f>
        <v>#DIV/0!</v>
      </c>
      <c r="R235" s="14" t="e">
        <f>+M235/L235*100</f>
        <v>#DIV/0!</v>
      </c>
    </row>
    <row r="236" spans="1:18" s="11" customFormat="1" ht="22.5" hidden="1">
      <c r="A236" s="298"/>
      <c r="B236" s="299"/>
      <c r="C236" s="300" t="s">
        <v>85</v>
      </c>
      <c r="D236" s="162">
        <v>411</v>
      </c>
      <c r="E236" s="262" t="s">
        <v>357</v>
      </c>
      <c r="F236" s="266">
        <v>0</v>
      </c>
      <c r="G236" s="326">
        <v>0</v>
      </c>
      <c r="H236" s="266">
        <v>0</v>
      </c>
      <c r="I236" s="266">
        <v>0</v>
      </c>
      <c r="J236" s="266" t="e">
        <f>SUM(#REF!)</f>
        <v>#REF!</v>
      </c>
      <c r="K236" s="266" t="e">
        <f>SUM(#REF!)</f>
        <v>#REF!</v>
      </c>
      <c r="L236" s="266" t="s">
        <v>334</v>
      </c>
      <c r="M236" s="266" t="s">
        <v>334</v>
      </c>
      <c r="N236" s="138" t="e">
        <f t="shared" si="127"/>
        <v>#DIV/0!</v>
      </c>
      <c r="O236" s="137" t="e">
        <f t="shared" si="127"/>
        <v>#DIV/0!</v>
      </c>
      <c r="P236" s="137" t="e">
        <f>+I236/H236+100</f>
        <v>#DIV/0!</v>
      </c>
      <c r="Q236" s="137" t="e">
        <f>+L236/I236*100</f>
        <v>#VALUE!</v>
      </c>
      <c r="R236" s="14" t="e">
        <f>+M236/L236*100</f>
        <v>#VALUE!</v>
      </c>
    </row>
    <row r="237" spans="1:18" s="11" customFormat="1" ht="12.75" hidden="1">
      <c r="A237" s="298"/>
      <c r="B237" s="299"/>
      <c r="C237" s="300" t="s">
        <v>85</v>
      </c>
      <c r="D237" s="162">
        <v>4</v>
      </c>
      <c r="E237" s="262" t="s">
        <v>11</v>
      </c>
      <c r="F237" s="376">
        <f>SUM(F238)</f>
        <v>0</v>
      </c>
      <c r="G237" s="376">
        <f aca="true" t="shared" si="129" ref="G237:M237">SUM(G238)</f>
        <v>0</v>
      </c>
      <c r="H237" s="376">
        <f t="shared" si="129"/>
        <v>0</v>
      </c>
      <c r="I237" s="376">
        <f t="shared" si="129"/>
        <v>0</v>
      </c>
      <c r="J237" s="376">
        <f t="shared" si="129"/>
        <v>0</v>
      </c>
      <c r="K237" s="376">
        <f t="shared" si="129"/>
        <v>0</v>
      </c>
      <c r="L237" s="376">
        <f t="shared" si="129"/>
        <v>0</v>
      </c>
      <c r="M237" s="376">
        <f t="shared" si="129"/>
        <v>0</v>
      </c>
      <c r="N237" s="138" t="e">
        <f t="shared" si="127"/>
        <v>#DIV/0!</v>
      </c>
      <c r="O237" s="137" t="e">
        <f t="shared" si="127"/>
        <v>#DIV/0!</v>
      </c>
      <c r="P237" s="137" t="e">
        <f>+I237/H237+100</f>
        <v>#DIV/0!</v>
      </c>
      <c r="Q237" s="137" t="e">
        <f>+L237/I237*100</f>
        <v>#DIV/0!</v>
      </c>
      <c r="R237" s="14" t="e">
        <f>+M237/L237*100</f>
        <v>#DIV/0!</v>
      </c>
    </row>
    <row r="238" spans="1:18" s="11" customFormat="1" ht="12.75" hidden="1">
      <c r="A238" s="298"/>
      <c r="B238" s="299"/>
      <c r="C238" s="300" t="s">
        <v>85</v>
      </c>
      <c r="D238" s="162">
        <v>42</v>
      </c>
      <c r="E238" s="262" t="s">
        <v>129</v>
      </c>
      <c r="F238" s="376">
        <f aca="true" t="shared" si="130" ref="F238:M238">SUM(F239,F240)</f>
        <v>0</v>
      </c>
      <c r="G238" s="376">
        <f t="shared" si="130"/>
        <v>0</v>
      </c>
      <c r="H238" s="376">
        <f t="shared" si="130"/>
        <v>0</v>
      </c>
      <c r="I238" s="376">
        <f t="shared" si="130"/>
        <v>0</v>
      </c>
      <c r="J238" s="376">
        <f t="shared" si="130"/>
        <v>0</v>
      </c>
      <c r="K238" s="376">
        <f t="shared" si="130"/>
        <v>0</v>
      </c>
      <c r="L238" s="376">
        <f t="shared" si="130"/>
        <v>0</v>
      </c>
      <c r="M238" s="376">
        <f t="shared" si="130"/>
        <v>0</v>
      </c>
      <c r="N238" s="138"/>
      <c r="O238" s="137"/>
      <c r="P238" s="137"/>
      <c r="Q238" s="137"/>
      <c r="R238" s="14"/>
    </row>
    <row r="239" spans="1:18" s="11" customFormat="1" ht="12.75" hidden="1">
      <c r="A239" s="298"/>
      <c r="B239" s="299"/>
      <c r="C239" s="300" t="s">
        <v>85</v>
      </c>
      <c r="D239" s="162">
        <v>421</v>
      </c>
      <c r="E239" s="262" t="s">
        <v>65</v>
      </c>
      <c r="F239" s="266"/>
      <c r="G239" s="326"/>
      <c r="H239" s="265"/>
      <c r="I239" s="266"/>
      <c r="J239" s="301"/>
      <c r="K239" s="301"/>
      <c r="L239" s="265"/>
      <c r="M239" s="265"/>
      <c r="N239" s="138"/>
      <c r="O239" s="137"/>
      <c r="P239" s="137"/>
      <c r="Q239" s="137"/>
      <c r="R239" s="14"/>
    </row>
    <row r="240" spans="1:18" s="11" customFormat="1" ht="12.75" hidden="1">
      <c r="A240" s="298"/>
      <c r="B240" s="299"/>
      <c r="C240" s="300" t="s">
        <v>85</v>
      </c>
      <c r="D240" s="162">
        <v>422</v>
      </c>
      <c r="E240" s="262" t="s">
        <v>53</v>
      </c>
      <c r="F240" s="266">
        <v>0</v>
      </c>
      <c r="G240" s="326"/>
      <c r="H240" s="265"/>
      <c r="I240" s="266">
        <v>0</v>
      </c>
      <c r="J240" s="301"/>
      <c r="K240" s="301"/>
      <c r="L240" s="265"/>
      <c r="M240" s="265"/>
      <c r="N240" s="138"/>
      <c r="O240" s="137"/>
      <c r="P240" s="137"/>
      <c r="Q240" s="137"/>
      <c r="R240" s="14"/>
    </row>
    <row r="241" spans="1:18" ht="12.75" hidden="1">
      <c r="A241" s="221" t="s">
        <v>346</v>
      </c>
      <c r="B241" s="239"/>
      <c r="C241" s="253" t="s">
        <v>83</v>
      </c>
      <c r="D241" s="223" t="s">
        <v>102</v>
      </c>
      <c r="E241" s="223" t="s">
        <v>399</v>
      </c>
      <c r="F241" s="224">
        <f aca="true" t="shared" si="131" ref="F241:M241">SUM(F243)</f>
        <v>0</v>
      </c>
      <c r="G241" s="224">
        <f t="shared" si="131"/>
        <v>640000</v>
      </c>
      <c r="H241" s="224">
        <f t="shared" si="131"/>
        <v>3000000</v>
      </c>
      <c r="I241" s="224">
        <f t="shared" si="131"/>
        <v>3000000</v>
      </c>
      <c r="J241" s="224">
        <f t="shared" si="131"/>
        <v>0</v>
      </c>
      <c r="K241" s="224">
        <f t="shared" si="131"/>
        <v>0</v>
      </c>
      <c r="L241" s="224">
        <f t="shared" si="131"/>
        <v>3000000</v>
      </c>
      <c r="M241" s="224">
        <f t="shared" si="131"/>
        <v>0</v>
      </c>
      <c r="N241" s="138" t="e">
        <f>+G241/F241*100</f>
        <v>#DIV/0!</v>
      </c>
      <c r="O241" s="228">
        <f>+H241/G241*100</f>
        <v>468.75</v>
      </c>
      <c r="P241" s="228">
        <f>+I241/H241+100</f>
        <v>101</v>
      </c>
      <c r="Q241" s="228">
        <f>+L241/I241*100</f>
        <v>100</v>
      </c>
      <c r="R241" s="35">
        <f>+M241/L241*100</f>
        <v>0</v>
      </c>
    </row>
    <row r="242" spans="1:18" ht="12.75" hidden="1">
      <c r="A242" s="221"/>
      <c r="B242" s="239"/>
      <c r="C242" s="253"/>
      <c r="D242" s="223" t="s">
        <v>345</v>
      </c>
      <c r="E242" s="223"/>
      <c r="F242" s="224"/>
      <c r="G242" s="224"/>
      <c r="H242" s="224"/>
      <c r="I242" s="224"/>
      <c r="J242" s="224"/>
      <c r="K242" s="224"/>
      <c r="L242" s="224"/>
      <c r="M242" s="224"/>
      <c r="N242" s="138" t="e">
        <f aca="true" t="shared" si="132" ref="N242:N250">+G242/F242*100</f>
        <v>#DIV/0!</v>
      </c>
      <c r="O242" s="228" t="e">
        <f aca="true" t="shared" si="133" ref="O242:O250">+H242/G242*100</f>
        <v>#DIV/0!</v>
      </c>
      <c r="P242" s="228" t="e">
        <f aca="true" t="shared" si="134" ref="P242:P250">+I242/H242+100</f>
        <v>#DIV/0!</v>
      </c>
      <c r="Q242" s="228" t="e">
        <f aca="true" t="shared" si="135" ref="Q242:Q250">+L242/I242*100</f>
        <v>#DIV/0!</v>
      </c>
      <c r="R242" s="35" t="e">
        <f aca="true" t="shared" si="136" ref="R242:R250">+M242/L242*100</f>
        <v>#DIV/0!</v>
      </c>
    </row>
    <row r="243" spans="1:18" ht="12.75" hidden="1">
      <c r="A243" s="292"/>
      <c r="B243" s="293">
        <v>3.6</v>
      </c>
      <c r="C243" s="294" t="s">
        <v>83</v>
      </c>
      <c r="D243" s="134">
        <v>4</v>
      </c>
      <c r="E243" s="135" t="s">
        <v>11</v>
      </c>
      <c r="F243" s="360">
        <f aca="true" t="shared" si="137" ref="F243:M244">SUM(F244)</f>
        <v>0</v>
      </c>
      <c r="G243" s="360">
        <f t="shared" si="137"/>
        <v>640000</v>
      </c>
      <c r="H243" s="360">
        <f>SUM(H244)</f>
        <v>3000000</v>
      </c>
      <c r="I243" s="360">
        <f t="shared" si="137"/>
        <v>3000000</v>
      </c>
      <c r="J243" s="375"/>
      <c r="K243" s="375"/>
      <c r="L243" s="360">
        <f>SUM(L244)</f>
        <v>3000000</v>
      </c>
      <c r="M243" s="360">
        <f>SUM(M244)</f>
        <v>0</v>
      </c>
      <c r="N243" s="138" t="e">
        <f t="shared" si="132"/>
        <v>#DIV/0!</v>
      </c>
      <c r="O243" s="228">
        <f t="shared" si="133"/>
        <v>468.75</v>
      </c>
      <c r="P243" s="228">
        <f t="shared" si="134"/>
        <v>101</v>
      </c>
      <c r="Q243" s="228">
        <f t="shared" si="135"/>
        <v>100</v>
      </c>
      <c r="R243" s="35">
        <f t="shared" si="136"/>
        <v>0</v>
      </c>
    </row>
    <row r="244" spans="1:18" ht="22.5" hidden="1">
      <c r="A244" s="292"/>
      <c r="B244" s="293"/>
      <c r="C244" s="295" t="s">
        <v>83</v>
      </c>
      <c r="D244" s="283">
        <v>42</v>
      </c>
      <c r="E244" s="135" t="s">
        <v>12</v>
      </c>
      <c r="F244" s="378">
        <f t="shared" si="137"/>
        <v>0</v>
      </c>
      <c r="G244" s="378">
        <f t="shared" si="137"/>
        <v>640000</v>
      </c>
      <c r="H244" s="378">
        <f t="shared" si="137"/>
        <v>3000000</v>
      </c>
      <c r="I244" s="378">
        <f t="shared" si="137"/>
        <v>3000000</v>
      </c>
      <c r="J244" s="378">
        <f t="shared" si="137"/>
        <v>0</v>
      </c>
      <c r="K244" s="378">
        <f t="shared" si="137"/>
        <v>0</v>
      </c>
      <c r="L244" s="378">
        <f t="shared" si="137"/>
        <v>3000000</v>
      </c>
      <c r="M244" s="378">
        <f t="shared" si="137"/>
        <v>0</v>
      </c>
      <c r="N244" s="138" t="e">
        <f t="shared" si="132"/>
        <v>#DIV/0!</v>
      </c>
      <c r="O244" s="228">
        <f t="shared" si="133"/>
        <v>468.75</v>
      </c>
      <c r="P244" s="228">
        <f t="shared" si="134"/>
        <v>101</v>
      </c>
      <c r="Q244" s="228">
        <f t="shared" si="135"/>
        <v>100</v>
      </c>
      <c r="R244" s="35">
        <f t="shared" si="136"/>
        <v>0</v>
      </c>
    </row>
    <row r="245" spans="1:18" ht="12.75" hidden="1">
      <c r="A245" s="292"/>
      <c r="B245" s="293"/>
      <c r="C245" s="294" t="s">
        <v>83</v>
      </c>
      <c r="D245" s="134">
        <v>421</v>
      </c>
      <c r="E245" s="135" t="s">
        <v>65</v>
      </c>
      <c r="F245" s="139"/>
      <c r="G245" s="228">
        <v>640000</v>
      </c>
      <c r="H245" s="139">
        <v>3000000</v>
      </c>
      <c r="I245" s="139">
        <v>3000000</v>
      </c>
      <c r="J245" s="139"/>
      <c r="K245" s="139"/>
      <c r="L245" s="139">
        <v>3000000</v>
      </c>
      <c r="M245" s="139"/>
      <c r="N245" s="138" t="e">
        <f t="shared" si="132"/>
        <v>#DIV/0!</v>
      </c>
      <c r="O245" s="228">
        <f t="shared" si="133"/>
        <v>468.75</v>
      </c>
      <c r="P245" s="228">
        <f t="shared" si="134"/>
        <v>101</v>
      </c>
      <c r="Q245" s="228">
        <f t="shared" si="135"/>
        <v>100</v>
      </c>
      <c r="R245" s="35">
        <f t="shared" si="136"/>
        <v>0</v>
      </c>
    </row>
    <row r="246" spans="1:18" ht="12.75" hidden="1">
      <c r="A246" s="221" t="s">
        <v>354</v>
      </c>
      <c r="B246" s="239"/>
      <c r="C246" s="253" t="s">
        <v>83</v>
      </c>
      <c r="D246" s="223" t="s">
        <v>102</v>
      </c>
      <c r="E246" s="223" t="s">
        <v>347</v>
      </c>
      <c r="F246" s="224">
        <f aca="true" t="shared" si="138" ref="F246:M246">SUM(F248)</f>
        <v>121130</v>
      </c>
      <c r="G246" s="224">
        <f t="shared" si="138"/>
        <v>200000</v>
      </c>
      <c r="H246" s="224">
        <f t="shared" si="138"/>
        <v>200000</v>
      </c>
      <c r="I246" s="224">
        <f t="shared" si="138"/>
        <v>200000</v>
      </c>
      <c r="J246" s="224">
        <f t="shared" si="138"/>
        <v>0</v>
      </c>
      <c r="K246" s="224">
        <f t="shared" si="138"/>
        <v>0</v>
      </c>
      <c r="L246" s="224">
        <f t="shared" si="138"/>
        <v>200000</v>
      </c>
      <c r="M246" s="224">
        <f t="shared" si="138"/>
        <v>0</v>
      </c>
      <c r="N246" s="138">
        <f t="shared" si="132"/>
        <v>165.1118632873772</v>
      </c>
      <c r="O246" s="228">
        <f t="shared" si="133"/>
        <v>100</v>
      </c>
      <c r="P246" s="228">
        <f t="shared" si="134"/>
        <v>101</v>
      </c>
      <c r="Q246" s="228">
        <f t="shared" si="135"/>
        <v>100</v>
      </c>
      <c r="R246" s="35">
        <f t="shared" si="136"/>
        <v>0</v>
      </c>
    </row>
    <row r="247" spans="1:18" ht="12.75" hidden="1">
      <c r="A247" s="221"/>
      <c r="B247" s="239"/>
      <c r="C247" s="253"/>
      <c r="D247" s="223" t="s">
        <v>348</v>
      </c>
      <c r="E247" s="223" t="s">
        <v>409</v>
      </c>
      <c r="F247" s="224"/>
      <c r="G247" s="224"/>
      <c r="H247" s="224"/>
      <c r="I247" s="224"/>
      <c r="J247" s="224"/>
      <c r="K247" s="224"/>
      <c r="L247" s="224"/>
      <c r="M247" s="224"/>
      <c r="N247" s="138" t="e">
        <f t="shared" si="132"/>
        <v>#DIV/0!</v>
      </c>
      <c r="O247" s="228" t="e">
        <f t="shared" si="133"/>
        <v>#DIV/0!</v>
      </c>
      <c r="P247" s="228" t="e">
        <f t="shared" si="134"/>
        <v>#DIV/0!</v>
      </c>
      <c r="Q247" s="228" t="e">
        <f t="shared" si="135"/>
        <v>#DIV/0!</v>
      </c>
      <c r="R247" s="35" t="e">
        <f t="shared" si="136"/>
        <v>#DIV/0!</v>
      </c>
    </row>
    <row r="248" spans="1:18" ht="12.75" hidden="1">
      <c r="A248" s="292"/>
      <c r="B248" s="293"/>
      <c r="C248" s="294" t="s">
        <v>83</v>
      </c>
      <c r="D248" s="134">
        <v>4</v>
      </c>
      <c r="E248" s="135" t="s">
        <v>11</v>
      </c>
      <c r="F248" s="360">
        <f aca="true" t="shared" si="139" ref="F248:M249">SUM(F249)</f>
        <v>121130</v>
      </c>
      <c r="G248" s="360">
        <f t="shared" si="139"/>
        <v>200000</v>
      </c>
      <c r="H248" s="360">
        <f>SUM(H249)</f>
        <v>200000</v>
      </c>
      <c r="I248" s="360">
        <f t="shared" si="139"/>
        <v>200000</v>
      </c>
      <c r="J248" s="375"/>
      <c r="K248" s="375"/>
      <c r="L248" s="360">
        <f>SUM(L249)</f>
        <v>200000</v>
      </c>
      <c r="M248" s="360">
        <f>SUM(M249)</f>
        <v>0</v>
      </c>
      <c r="N248" s="138">
        <f t="shared" si="132"/>
        <v>165.1118632873772</v>
      </c>
      <c r="O248" s="228">
        <f t="shared" si="133"/>
        <v>100</v>
      </c>
      <c r="P248" s="228">
        <f t="shared" si="134"/>
        <v>101</v>
      </c>
      <c r="Q248" s="228">
        <f t="shared" si="135"/>
        <v>100</v>
      </c>
      <c r="R248" s="35">
        <f t="shared" si="136"/>
        <v>0</v>
      </c>
    </row>
    <row r="249" spans="1:18" ht="22.5" hidden="1">
      <c r="A249" s="292"/>
      <c r="B249" s="293"/>
      <c r="C249" s="295" t="s">
        <v>83</v>
      </c>
      <c r="D249" s="283">
        <v>42</v>
      </c>
      <c r="E249" s="135" t="s">
        <v>12</v>
      </c>
      <c r="F249" s="378">
        <f t="shared" si="139"/>
        <v>121130</v>
      </c>
      <c r="G249" s="378">
        <f t="shared" si="139"/>
        <v>200000</v>
      </c>
      <c r="H249" s="378">
        <f t="shared" si="139"/>
        <v>200000</v>
      </c>
      <c r="I249" s="378">
        <f t="shared" si="139"/>
        <v>200000</v>
      </c>
      <c r="J249" s="378">
        <f t="shared" si="139"/>
        <v>0</v>
      </c>
      <c r="K249" s="378">
        <f t="shared" si="139"/>
        <v>0</v>
      </c>
      <c r="L249" s="378">
        <f t="shared" si="139"/>
        <v>200000</v>
      </c>
      <c r="M249" s="378">
        <f t="shared" si="139"/>
        <v>0</v>
      </c>
      <c r="N249" s="138">
        <f t="shared" si="132"/>
        <v>165.1118632873772</v>
      </c>
      <c r="O249" s="228">
        <f t="shared" si="133"/>
        <v>100</v>
      </c>
      <c r="P249" s="228">
        <f t="shared" si="134"/>
        <v>101</v>
      </c>
      <c r="Q249" s="228">
        <f t="shared" si="135"/>
        <v>100</v>
      </c>
      <c r="R249" s="35">
        <f t="shared" si="136"/>
        <v>0</v>
      </c>
    </row>
    <row r="250" spans="1:18" ht="12.75" hidden="1">
      <c r="A250" s="292"/>
      <c r="B250" s="293"/>
      <c r="C250" s="294" t="s">
        <v>83</v>
      </c>
      <c r="D250" s="134">
        <v>421</v>
      </c>
      <c r="E250" s="135" t="s">
        <v>65</v>
      </c>
      <c r="F250" s="139">
        <v>121130</v>
      </c>
      <c r="G250" s="228">
        <v>200000</v>
      </c>
      <c r="H250" s="139">
        <v>200000</v>
      </c>
      <c r="I250" s="139">
        <v>200000</v>
      </c>
      <c r="J250" s="139"/>
      <c r="K250" s="139"/>
      <c r="L250" s="139">
        <v>200000</v>
      </c>
      <c r="M250" s="139"/>
      <c r="N250" s="138">
        <f t="shared" si="132"/>
        <v>165.1118632873772</v>
      </c>
      <c r="O250" s="228">
        <f t="shared" si="133"/>
        <v>100</v>
      </c>
      <c r="P250" s="228">
        <f t="shared" si="134"/>
        <v>101</v>
      </c>
      <c r="Q250" s="228">
        <f t="shared" si="135"/>
        <v>100</v>
      </c>
      <c r="R250" s="35">
        <f t="shared" si="136"/>
        <v>0</v>
      </c>
    </row>
    <row r="251" spans="1:18" ht="12.75" hidden="1">
      <c r="A251" s="217" t="s">
        <v>167</v>
      </c>
      <c r="B251" s="235"/>
      <c r="C251" s="219"/>
      <c r="D251" s="259" t="s">
        <v>298</v>
      </c>
      <c r="E251" s="237" t="s">
        <v>299</v>
      </c>
      <c r="F251" s="220">
        <f>SUM(F252)</f>
        <v>18133</v>
      </c>
      <c r="G251" s="220">
        <f>SUM(G252)</f>
        <v>37000</v>
      </c>
      <c r="H251" s="220">
        <f>SUM(H252)</f>
        <v>17000</v>
      </c>
      <c r="I251" s="220">
        <f>SUM(I252)</f>
        <v>17000</v>
      </c>
      <c r="J251" s="220">
        <v>331500</v>
      </c>
      <c r="K251" s="220">
        <v>273600</v>
      </c>
      <c r="L251" s="220">
        <f>SUM(L252)</f>
        <v>17000</v>
      </c>
      <c r="M251" s="220">
        <f>SUM(M252)</f>
        <v>0</v>
      </c>
      <c r="N251" s="138">
        <f t="shared" si="114"/>
        <v>204.047868526995</v>
      </c>
      <c r="O251" s="228">
        <f t="shared" si="114"/>
        <v>45.94594594594595</v>
      </c>
      <c r="P251" s="228">
        <f t="shared" si="117"/>
        <v>101</v>
      </c>
      <c r="Q251" s="228">
        <f t="shared" si="118"/>
        <v>100</v>
      </c>
      <c r="R251" s="35">
        <f>+M251/L251*100</f>
        <v>0</v>
      </c>
    </row>
    <row r="252" spans="1:18" ht="12.75" hidden="1">
      <c r="A252" s="221" t="s">
        <v>168</v>
      </c>
      <c r="B252" s="239"/>
      <c r="C252" s="253" t="s">
        <v>86</v>
      </c>
      <c r="D252" s="254" t="s">
        <v>267</v>
      </c>
      <c r="E252" s="470" t="s">
        <v>300</v>
      </c>
      <c r="F252" s="224">
        <f>SUM(F254)</f>
        <v>18133</v>
      </c>
      <c r="G252" s="224">
        <f>SUM(G254)</f>
        <v>37000</v>
      </c>
      <c r="H252" s="224">
        <f>SUM(H254)</f>
        <v>17000</v>
      </c>
      <c r="I252" s="224">
        <f>SUM(I254)</f>
        <v>17000</v>
      </c>
      <c r="J252" s="224">
        <v>305500</v>
      </c>
      <c r="K252" s="224">
        <v>252000</v>
      </c>
      <c r="L252" s="224">
        <f>SUM(L254)</f>
        <v>17000</v>
      </c>
      <c r="M252" s="224">
        <f>SUM(M254)</f>
        <v>0</v>
      </c>
      <c r="N252" s="138">
        <f t="shared" si="114"/>
        <v>204.047868526995</v>
      </c>
      <c r="O252" s="228">
        <f t="shared" si="114"/>
        <v>45.94594594594595</v>
      </c>
      <c r="P252" s="228">
        <f t="shared" si="117"/>
        <v>101</v>
      </c>
      <c r="Q252" s="228">
        <f t="shared" si="118"/>
        <v>100</v>
      </c>
      <c r="R252" s="35">
        <f t="shared" si="119"/>
        <v>0</v>
      </c>
    </row>
    <row r="253" spans="1:18" ht="12.75" hidden="1">
      <c r="A253" s="221"/>
      <c r="B253" s="239"/>
      <c r="C253" s="253"/>
      <c r="D253" s="254"/>
      <c r="E253" s="470"/>
      <c r="F253" s="224"/>
      <c r="G253" s="224"/>
      <c r="H253" s="224"/>
      <c r="I253" s="224"/>
      <c r="J253" s="224"/>
      <c r="K253" s="224"/>
      <c r="L253" s="224"/>
      <c r="M253" s="224"/>
      <c r="N253" s="138"/>
      <c r="O253" s="228"/>
      <c r="P253" s="228"/>
      <c r="Q253" s="228"/>
      <c r="R253" s="35" t="e">
        <f t="shared" si="119"/>
        <v>#DIV/0!</v>
      </c>
    </row>
    <row r="254" spans="1:18" s="2" customFormat="1" ht="12.75" hidden="1">
      <c r="A254" s="225"/>
      <c r="B254" s="227">
        <v>1</v>
      </c>
      <c r="C254" s="225" t="s">
        <v>86</v>
      </c>
      <c r="D254" s="134">
        <v>3</v>
      </c>
      <c r="E254" s="135" t="s">
        <v>3</v>
      </c>
      <c r="F254" s="360">
        <f aca="true" t="shared" si="140" ref="F254:M254">SUM(F255,F258)</f>
        <v>18133</v>
      </c>
      <c r="G254" s="360">
        <f t="shared" si="140"/>
        <v>37000</v>
      </c>
      <c r="H254" s="360">
        <f t="shared" si="140"/>
        <v>17000</v>
      </c>
      <c r="I254" s="360">
        <f t="shared" si="140"/>
        <v>17000</v>
      </c>
      <c r="J254" s="360">
        <f t="shared" si="140"/>
        <v>0</v>
      </c>
      <c r="K254" s="360">
        <f t="shared" si="140"/>
        <v>0</v>
      </c>
      <c r="L254" s="360">
        <f t="shared" si="140"/>
        <v>17000</v>
      </c>
      <c r="M254" s="360">
        <f t="shared" si="140"/>
        <v>0</v>
      </c>
      <c r="N254" s="138">
        <f t="shared" si="114"/>
        <v>204.047868526995</v>
      </c>
      <c r="O254" s="137">
        <f t="shared" si="114"/>
        <v>45.94594594594595</v>
      </c>
      <c r="P254" s="137">
        <f t="shared" si="117"/>
        <v>101</v>
      </c>
      <c r="Q254" s="137">
        <f t="shared" si="118"/>
        <v>100</v>
      </c>
      <c r="R254" s="14">
        <f t="shared" si="119"/>
        <v>0</v>
      </c>
    </row>
    <row r="255" spans="1:18" s="2" customFormat="1" ht="12.75" hidden="1">
      <c r="A255" s="225"/>
      <c r="B255" s="227"/>
      <c r="C255" s="225" t="s">
        <v>86</v>
      </c>
      <c r="D255" s="134">
        <v>32</v>
      </c>
      <c r="E255" s="135" t="s">
        <v>4</v>
      </c>
      <c r="F255" s="360">
        <f aca="true" t="shared" si="141" ref="F255:M255">SUM(F256,F257)</f>
        <v>11381</v>
      </c>
      <c r="G255" s="360">
        <f t="shared" si="141"/>
        <v>17000</v>
      </c>
      <c r="H255" s="360">
        <f t="shared" si="141"/>
        <v>17000</v>
      </c>
      <c r="I255" s="360">
        <f t="shared" si="141"/>
        <v>17000</v>
      </c>
      <c r="J255" s="360">
        <f t="shared" si="141"/>
        <v>0</v>
      </c>
      <c r="K255" s="360">
        <f t="shared" si="141"/>
        <v>0</v>
      </c>
      <c r="L255" s="360">
        <f t="shared" si="141"/>
        <v>17000</v>
      </c>
      <c r="M255" s="360">
        <f t="shared" si="141"/>
        <v>0</v>
      </c>
      <c r="N255" s="138">
        <f t="shared" si="114"/>
        <v>149.3717599507952</v>
      </c>
      <c r="O255" s="137">
        <f t="shared" si="114"/>
        <v>100</v>
      </c>
      <c r="P255" s="137">
        <f t="shared" si="117"/>
        <v>101</v>
      </c>
      <c r="Q255" s="137">
        <f t="shared" si="118"/>
        <v>100</v>
      </c>
      <c r="R255" s="14">
        <f t="shared" si="119"/>
        <v>0</v>
      </c>
    </row>
    <row r="256" spans="1:18" s="2" customFormat="1" ht="12.75" hidden="1">
      <c r="A256" s="225"/>
      <c r="B256" s="227"/>
      <c r="C256" s="225" t="s">
        <v>86</v>
      </c>
      <c r="D256" s="134">
        <v>322</v>
      </c>
      <c r="E256" s="135" t="s">
        <v>59</v>
      </c>
      <c r="F256" s="139">
        <v>0</v>
      </c>
      <c r="G256" s="228">
        <v>2000</v>
      </c>
      <c r="H256" s="139">
        <v>2000</v>
      </c>
      <c r="I256" s="139">
        <v>2000</v>
      </c>
      <c r="J256" s="139"/>
      <c r="K256" s="139"/>
      <c r="L256" s="139">
        <v>2000</v>
      </c>
      <c r="M256" s="139"/>
      <c r="N256" s="138" t="e">
        <f t="shared" si="114"/>
        <v>#DIV/0!</v>
      </c>
      <c r="O256" s="137">
        <f t="shared" si="114"/>
        <v>100</v>
      </c>
      <c r="P256" s="137">
        <f t="shared" si="117"/>
        <v>101</v>
      </c>
      <c r="Q256" s="137">
        <f t="shared" si="118"/>
        <v>100</v>
      </c>
      <c r="R256" s="14">
        <f t="shared" si="119"/>
        <v>0</v>
      </c>
    </row>
    <row r="257" spans="1:18" s="2" customFormat="1" ht="12.75" hidden="1">
      <c r="A257" s="225"/>
      <c r="B257" s="227"/>
      <c r="C257" s="225" t="s">
        <v>86</v>
      </c>
      <c r="D257" s="134">
        <v>323</v>
      </c>
      <c r="E257" s="135" t="s">
        <v>55</v>
      </c>
      <c r="F257" s="139">
        <v>11381</v>
      </c>
      <c r="G257" s="228">
        <v>15000</v>
      </c>
      <c r="H257" s="139">
        <v>15000</v>
      </c>
      <c r="I257" s="139">
        <v>15000</v>
      </c>
      <c r="J257" s="139"/>
      <c r="K257" s="139"/>
      <c r="L257" s="139">
        <v>15000</v>
      </c>
      <c r="M257" s="139"/>
      <c r="N257" s="138">
        <f t="shared" si="114"/>
        <v>131.79861172128986</v>
      </c>
      <c r="O257" s="137">
        <f t="shared" si="114"/>
        <v>100</v>
      </c>
      <c r="P257" s="137">
        <f t="shared" si="117"/>
        <v>101</v>
      </c>
      <c r="Q257" s="137">
        <f t="shared" si="118"/>
        <v>100</v>
      </c>
      <c r="R257" s="14">
        <f t="shared" si="119"/>
        <v>0</v>
      </c>
    </row>
    <row r="258" spans="1:18" s="2" customFormat="1" ht="12.75" hidden="1">
      <c r="A258" s="225"/>
      <c r="B258" s="227"/>
      <c r="C258" s="225" t="s">
        <v>86</v>
      </c>
      <c r="D258" s="134">
        <v>38</v>
      </c>
      <c r="E258" s="135" t="s">
        <v>362</v>
      </c>
      <c r="F258" s="360">
        <f aca="true" t="shared" si="142" ref="F258:M258">SUM(F259)</f>
        <v>6752</v>
      </c>
      <c r="G258" s="360">
        <f t="shared" si="142"/>
        <v>20000</v>
      </c>
      <c r="H258" s="360">
        <f t="shared" si="142"/>
        <v>0</v>
      </c>
      <c r="I258" s="360">
        <f t="shared" si="142"/>
        <v>0</v>
      </c>
      <c r="J258" s="360">
        <f t="shared" si="142"/>
        <v>0</v>
      </c>
      <c r="K258" s="360">
        <f t="shared" si="142"/>
        <v>0</v>
      </c>
      <c r="L258" s="360">
        <f t="shared" si="142"/>
        <v>0</v>
      </c>
      <c r="M258" s="360">
        <f t="shared" si="142"/>
        <v>0</v>
      </c>
      <c r="N258" s="138">
        <f t="shared" si="114"/>
        <v>296.2085308056872</v>
      </c>
      <c r="O258" s="137">
        <f t="shared" si="114"/>
        <v>0</v>
      </c>
      <c r="P258" s="137" t="e">
        <f t="shared" si="117"/>
        <v>#DIV/0!</v>
      </c>
      <c r="Q258" s="137" t="e">
        <f t="shared" si="118"/>
        <v>#DIV/0!</v>
      </c>
      <c r="R258" s="14" t="e">
        <f t="shared" si="119"/>
        <v>#DIV/0!</v>
      </c>
    </row>
    <row r="259" spans="1:18" s="2" customFormat="1" ht="22.5" hidden="1">
      <c r="A259" s="225"/>
      <c r="B259" s="227"/>
      <c r="C259" s="225" t="s">
        <v>380</v>
      </c>
      <c r="D259" s="134">
        <v>386</v>
      </c>
      <c r="E259" s="135" t="s">
        <v>401</v>
      </c>
      <c r="F259" s="139">
        <v>6752</v>
      </c>
      <c r="G259" s="228">
        <v>20000</v>
      </c>
      <c r="H259" s="139"/>
      <c r="I259" s="139"/>
      <c r="J259" s="139"/>
      <c r="K259" s="139"/>
      <c r="L259" s="139"/>
      <c r="M259" s="139"/>
      <c r="N259" s="138">
        <f t="shared" si="114"/>
        <v>296.2085308056872</v>
      </c>
      <c r="O259" s="137">
        <f t="shared" si="114"/>
        <v>0</v>
      </c>
      <c r="P259" s="137" t="e">
        <f t="shared" si="117"/>
        <v>#DIV/0!</v>
      </c>
      <c r="Q259" s="137" t="e">
        <f t="shared" si="118"/>
        <v>#DIV/0!</v>
      </c>
      <c r="R259" s="14" t="e">
        <f t="shared" si="119"/>
        <v>#DIV/0!</v>
      </c>
    </row>
    <row r="260" spans="1:18" ht="12.75" customHeight="1" hidden="1">
      <c r="A260" s="212" t="s">
        <v>194</v>
      </c>
      <c r="B260" s="242"/>
      <c r="C260" s="302"/>
      <c r="D260" s="303" t="s">
        <v>313</v>
      </c>
      <c r="E260" s="304"/>
      <c r="F260" s="132">
        <f aca="true" t="shared" si="143" ref="F260:M260">SUM(F262,F271)</f>
        <v>14797</v>
      </c>
      <c r="G260" s="132">
        <f>SUM(G262,G271)</f>
        <v>35000</v>
      </c>
      <c r="H260" s="132">
        <f>SUM(H262,H271)</f>
        <v>40000</v>
      </c>
      <c r="I260" s="132">
        <f t="shared" si="143"/>
        <v>40000</v>
      </c>
      <c r="J260" s="132" t="e">
        <f t="shared" si="143"/>
        <v>#REF!</v>
      </c>
      <c r="K260" s="132" t="e">
        <f t="shared" si="143"/>
        <v>#REF!</v>
      </c>
      <c r="L260" s="132">
        <f>SUM(L262,L271)</f>
        <v>40000</v>
      </c>
      <c r="M260" s="132">
        <f t="shared" si="143"/>
        <v>0</v>
      </c>
      <c r="N260" s="132">
        <f t="shared" si="114"/>
        <v>236.53443265526795</v>
      </c>
      <c r="O260" s="168">
        <f>+H260/G260*100</f>
        <v>114.28571428571428</v>
      </c>
      <c r="P260" s="168">
        <f t="shared" si="117"/>
        <v>101</v>
      </c>
      <c r="Q260" s="168">
        <f t="shared" si="118"/>
        <v>100</v>
      </c>
      <c r="R260" s="31">
        <f>+M260/L260*100</f>
        <v>0</v>
      </c>
    </row>
    <row r="261" spans="1:18" ht="12.75" hidden="1">
      <c r="A261" s="212" t="s">
        <v>87</v>
      </c>
      <c r="B261" s="242"/>
      <c r="C261" s="214" t="s">
        <v>87</v>
      </c>
      <c r="D261" s="131" t="s">
        <v>301</v>
      </c>
      <c r="E261" s="131"/>
      <c r="F261" s="132"/>
      <c r="G261" s="132"/>
      <c r="H261" s="132"/>
      <c r="I261" s="132"/>
      <c r="J261" s="132"/>
      <c r="K261" s="132"/>
      <c r="L261" s="132"/>
      <c r="M261" s="132"/>
      <c r="N261" s="132"/>
      <c r="O261" s="168"/>
      <c r="P261" s="168"/>
      <c r="Q261" s="168"/>
      <c r="R261" s="31"/>
    </row>
    <row r="262" spans="1:18" ht="12.75" hidden="1">
      <c r="A262" s="217" t="s">
        <v>169</v>
      </c>
      <c r="B262" s="235"/>
      <c r="C262" s="236"/>
      <c r="D262" s="274" t="s">
        <v>302</v>
      </c>
      <c r="E262" s="471" t="s">
        <v>349</v>
      </c>
      <c r="F262" s="220">
        <f>SUM(F264)</f>
        <v>1556</v>
      </c>
      <c r="G262" s="220">
        <f>SUM(G264)</f>
        <v>5000</v>
      </c>
      <c r="H262" s="220">
        <f>SUM(H264)</f>
        <v>10000</v>
      </c>
      <c r="I262" s="220">
        <f>SUM(I264)</f>
        <v>10000</v>
      </c>
      <c r="J262" s="220" t="e">
        <f>+J264+#REF!+#REF!+#REF!+#REF!</f>
        <v>#REF!</v>
      </c>
      <c r="K262" s="220" t="e">
        <f>+K264+#REF!+#REF!+#REF!+#REF!</f>
        <v>#REF!</v>
      </c>
      <c r="L262" s="220">
        <f>SUM(L264)</f>
        <v>10000</v>
      </c>
      <c r="M262" s="220">
        <f>SUM(M264)</f>
        <v>0</v>
      </c>
      <c r="N262" s="220">
        <f t="shared" si="114"/>
        <v>321.3367609254499</v>
      </c>
      <c r="O262" s="238">
        <f t="shared" si="114"/>
        <v>200</v>
      </c>
      <c r="P262" s="238">
        <f t="shared" si="117"/>
        <v>101</v>
      </c>
      <c r="Q262" s="238">
        <f t="shared" si="118"/>
        <v>100</v>
      </c>
      <c r="R262" s="34">
        <f t="shared" si="119"/>
        <v>0</v>
      </c>
    </row>
    <row r="263" spans="1:18" ht="12.75" hidden="1">
      <c r="A263" s="217"/>
      <c r="B263" s="235"/>
      <c r="C263" s="236"/>
      <c r="D263" s="237"/>
      <c r="E263" s="471"/>
      <c r="F263" s="220"/>
      <c r="G263" s="220"/>
      <c r="H263" s="220"/>
      <c r="I263" s="220"/>
      <c r="J263" s="220"/>
      <c r="K263" s="220"/>
      <c r="L263" s="220"/>
      <c r="M263" s="220"/>
      <c r="N263" s="220"/>
      <c r="O263" s="238"/>
      <c r="P263" s="238"/>
      <c r="Q263" s="238"/>
      <c r="R263" s="34"/>
    </row>
    <row r="264" spans="1:18" ht="12.75" hidden="1">
      <c r="A264" s="221" t="s">
        <v>170</v>
      </c>
      <c r="B264" s="239"/>
      <c r="C264" s="253" t="s">
        <v>88</v>
      </c>
      <c r="D264" s="223" t="s">
        <v>303</v>
      </c>
      <c r="E264" s="223" t="s">
        <v>304</v>
      </c>
      <c r="F264" s="224">
        <f>SUM(F265)</f>
        <v>1556</v>
      </c>
      <c r="G264" s="224">
        <f>SUM(G265)</f>
        <v>5000</v>
      </c>
      <c r="H264" s="224">
        <f>SUM(H265)</f>
        <v>10000</v>
      </c>
      <c r="I264" s="224">
        <f>SUM(I265)</f>
        <v>10000</v>
      </c>
      <c r="J264" s="224">
        <v>3788700</v>
      </c>
      <c r="K264" s="224">
        <v>3155400</v>
      </c>
      <c r="L264" s="224">
        <f>SUM(L265)</f>
        <v>10000</v>
      </c>
      <c r="M264" s="224">
        <f>SUM(M265)</f>
        <v>0</v>
      </c>
      <c r="N264" s="224">
        <f t="shared" si="114"/>
        <v>321.3367609254499</v>
      </c>
      <c r="O264" s="241">
        <f t="shared" si="114"/>
        <v>200</v>
      </c>
      <c r="P264" s="241">
        <f t="shared" si="117"/>
        <v>101</v>
      </c>
      <c r="Q264" s="241">
        <f t="shared" si="118"/>
        <v>100</v>
      </c>
      <c r="R264" s="32">
        <f t="shared" si="119"/>
        <v>0</v>
      </c>
    </row>
    <row r="265" spans="1:18" s="2" customFormat="1" ht="12.75" hidden="1">
      <c r="A265" s="225"/>
      <c r="B265" s="227">
        <v>1</v>
      </c>
      <c r="C265" s="225" t="s">
        <v>88</v>
      </c>
      <c r="D265" s="134">
        <v>3</v>
      </c>
      <c r="E265" s="135" t="s">
        <v>3</v>
      </c>
      <c r="F265" s="360">
        <f>SUM(F266,F269)</f>
        <v>1556</v>
      </c>
      <c r="G265" s="360">
        <f>SUM(G266,G269)</f>
        <v>5000</v>
      </c>
      <c r="H265" s="360">
        <f>SUM(H266,H269)</f>
        <v>10000</v>
      </c>
      <c r="I265" s="360">
        <f>SUM(I266,I269)</f>
        <v>10000</v>
      </c>
      <c r="J265" s="360">
        <v>3788700</v>
      </c>
      <c r="K265" s="360">
        <v>3155400</v>
      </c>
      <c r="L265" s="360">
        <f>SUM(L266,L269)</f>
        <v>10000</v>
      </c>
      <c r="M265" s="360">
        <f>SUM(M266,M269)</f>
        <v>0</v>
      </c>
      <c r="N265" s="138">
        <f t="shared" si="114"/>
        <v>321.3367609254499</v>
      </c>
      <c r="O265" s="137">
        <f t="shared" si="114"/>
        <v>200</v>
      </c>
      <c r="P265" s="137">
        <f t="shared" si="117"/>
        <v>101</v>
      </c>
      <c r="Q265" s="137">
        <f t="shared" si="118"/>
        <v>100</v>
      </c>
      <c r="R265" s="14">
        <f t="shared" si="119"/>
        <v>0</v>
      </c>
    </row>
    <row r="266" spans="1:18" s="2" customFormat="1" ht="12.75" hidden="1">
      <c r="A266" s="225"/>
      <c r="B266" s="227"/>
      <c r="C266" s="225" t="s">
        <v>88</v>
      </c>
      <c r="D266" s="134">
        <v>32</v>
      </c>
      <c r="E266" s="135" t="s">
        <v>4</v>
      </c>
      <c r="F266" s="360">
        <f aca="true" t="shared" si="144" ref="F266:M266">SUM(F267,F268)</f>
        <v>1556</v>
      </c>
      <c r="G266" s="360">
        <f t="shared" si="144"/>
        <v>5000</v>
      </c>
      <c r="H266" s="360">
        <f t="shared" si="144"/>
        <v>10000</v>
      </c>
      <c r="I266" s="360">
        <f t="shared" si="144"/>
        <v>10000</v>
      </c>
      <c r="J266" s="360" t="e">
        <f t="shared" si="144"/>
        <v>#REF!</v>
      </c>
      <c r="K266" s="360" t="e">
        <f t="shared" si="144"/>
        <v>#REF!</v>
      </c>
      <c r="L266" s="360">
        <f t="shared" si="144"/>
        <v>10000</v>
      </c>
      <c r="M266" s="360">
        <f t="shared" si="144"/>
        <v>0</v>
      </c>
      <c r="N266" s="138">
        <f t="shared" si="114"/>
        <v>321.3367609254499</v>
      </c>
      <c r="O266" s="137">
        <f t="shared" si="114"/>
        <v>200</v>
      </c>
      <c r="P266" s="137">
        <f t="shared" si="117"/>
        <v>101</v>
      </c>
      <c r="Q266" s="137">
        <f t="shared" si="118"/>
        <v>100</v>
      </c>
      <c r="R266" s="14">
        <f t="shared" si="119"/>
        <v>0</v>
      </c>
    </row>
    <row r="267" spans="1:18" s="2" customFormat="1" ht="12.75" hidden="1">
      <c r="A267" s="225"/>
      <c r="B267" s="227"/>
      <c r="C267" s="225" t="s">
        <v>88</v>
      </c>
      <c r="D267" s="134">
        <v>322</v>
      </c>
      <c r="E267" s="135" t="s">
        <v>59</v>
      </c>
      <c r="F267" s="139">
        <v>1556</v>
      </c>
      <c r="G267" s="228">
        <v>5000</v>
      </c>
      <c r="H267" s="139">
        <v>10000</v>
      </c>
      <c r="I267" s="139">
        <v>10000</v>
      </c>
      <c r="J267" s="139"/>
      <c r="K267" s="139"/>
      <c r="L267" s="139">
        <v>10000</v>
      </c>
      <c r="M267" s="139"/>
      <c r="N267" s="138">
        <f t="shared" si="114"/>
        <v>321.3367609254499</v>
      </c>
      <c r="O267" s="137">
        <f t="shared" si="114"/>
        <v>200</v>
      </c>
      <c r="P267" s="137">
        <f t="shared" si="117"/>
        <v>101</v>
      </c>
      <c r="Q267" s="137">
        <f t="shared" si="118"/>
        <v>100</v>
      </c>
      <c r="R267" s="14">
        <f t="shared" si="119"/>
        <v>0</v>
      </c>
    </row>
    <row r="268" spans="1:18" s="2" customFormat="1" ht="12.75" hidden="1">
      <c r="A268" s="225"/>
      <c r="B268" s="227"/>
      <c r="C268" s="225" t="s">
        <v>88</v>
      </c>
      <c r="D268" s="134">
        <v>323</v>
      </c>
      <c r="E268" s="135" t="s">
        <v>55</v>
      </c>
      <c r="F268" s="139">
        <v>0</v>
      </c>
      <c r="G268" s="228"/>
      <c r="H268" s="139">
        <v>0</v>
      </c>
      <c r="I268" s="139"/>
      <c r="J268" s="139" t="e">
        <f>SUM(#REF!)</f>
        <v>#REF!</v>
      </c>
      <c r="K268" s="139" t="e">
        <f>SUM(#REF!)</f>
        <v>#REF!</v>
      </c>
      <c r="L268" s="139">
        <v>0</v>
      </c>
      <c r="M268" s="139">
        <v>0</v>
      </c>
      <c r="N268" s="138" t="e">
        <f t="shared" si="114"/>
        <v>#DIV/0!</v>
      </c>
      <c r="O268" s="137" t="e">
        <f t="shared" si="114"/>
        <v>#DIV/0!</v>
      </c>
      <c r="P268" s="137" t="e">
        <f t="shared" si="117"/>
        <v>#DIV/0!</v>
      </c>
      <c r="Q268" s="137" t="e">
        <f t="shared" si="118"/>
        <v>#DIV/0!</v>
      </c>
      <c r="R268" s="14" t="e">
        <f t="shared" si="119"/>
        <v>#DIV/0!</v>
      </c>
    </row>
    <row r="269" spans="1:18" s="3" customFormat="1" ht="12.75" customHeight="1" hidden="1">
      <c r="A269" s="225"/>
      <c r="B269" s="227"/>
      <c r="C269" s="225" t="s">
        <v>88</v>
      </c>
      <c r="D269" s="134">
        <v>36</v>
      </c>
      <c r="E269" s="135" t="s">
        <v>133</v>
      </c>
      <c r="F269" s="360">
        <f>SUM(F270)</f>
        <v>0</v>
      </c>
      <c r="G269" s="360">
        <f aca="true" t="shared" si="145" ref="G269:M269">SUM(G270)</f>
        <v>0</v>
      </c>
      <c r="H269" s="360">
        <f t="shared" si="145"/>
        <v>0</v>
      </c>
      <c r="I269" s="360">
        <f t="shared" si="145"/>
        <v>0</v>
      </c>
      <c r="J269" s="360" t="e">
        <f t="shared" si="145"/>
        <v>#REF!</v>
      </c>
      <c r="K269" s="360" t="e">
        <f t="shared" si="145"/>
        <v>#REF!</v>
      </c>
      <c r="L269" s="360">
        <f t="shared" si="145"/>
        <v>0</v>
      </c>
      <c r="M269" s="360">
        <f t="shared" si="145"/>
        <v>0</v>
      </c>
      <c r="N269" s="138" t="e">
        <f t="shared" si="114"/>
        <v>#DIV/0!</v>
      </c>
      <c r="O269" s="137" t="e">
        <f t="shared" si="114"/>
        <v>#DIV/0!</v>
      </c>
      <c r="P269" s="137" t="e">
        <f t="shared" si="117"/>
        <v>#DIV/0!</v>
      </c>
      <c r="Q269" s="137" t="e">
        <f t="shared" si="118"/>
        <v>#DIV/0!</v>
      </c>
      <c r="R269" s="14" t="e">
        <f t="shared" si="119"/>
        <v>#DIV/0!</v>
      </c>
    </row>
    <row r="270" spans="1:18" s="3" customFormat="1" ht="12.75" hidden="1">
      <c r="A270" s="225"/>
      <c r="B270" s="227"/>
      <c r="C270" s="225" t="s">
        <v>88</v>
      </c>
      <c r="D270" s="134">
        <v>363</v>
      </c>
      <c r="E270" s="135" t="s">
        <v>37</v>
      </c>
      <c r="F270" s="139">
        <v>0</v>
      </c>
      <c r="G270" s="228">
        <v>0</v>
      </c>
      <c r="H270" s="139">
        <v>0</v>
      </c>
      <c r="I270" s="139">
        <v>0</v>
      </c>
      <c r="J270" s="139" t="e">
        <f>SUM(#REF!)</f>
        <v>#REF!</v>
      </c>
      <c r="K270" s="139" t="e">
        <f>SUM(#REF!)</f>
        <v>#REF!</v>
      </c>
      <c r="L270" s="139">
        <v>0</v>
      </c>
      <c r="M270" s="139">
        <v>0</v>
      </c>
      <c r="N270" s="138" t="e">
        <f t="shared" si="114"/>
        <v>#DIV/0!</v>
      </c>
      <c r="O270" s="137" t="e">
        <f t="shared" si="114"/>
        <v>#DIV/0!</v>
      </c>
      <c r="P270" s="137" t="e">
        <f t="shared" si="117"/>
        <v>#DIV/0!</v>
      </c>
      <c r="Q270" s="137" t="e">
        <f t="shared" si="118"/>
        <v>#DIV/0!</v>
      </c>
      <c r="R270" s="14" t="e">
        <f t="shared" si="119"/>
        <v>#DIV/0!</v>
      </c>
    </row>
    <row r="271" spans="1:18" ht="12.75" hidden="1">
      <c r="A271" s="217" t="s">
        <v>171</v>
      </c>
      <c r="B271" s="235"/>
      <c r="C271" s="219"/>
      <c r="D271" s="259" t="s">
        <v>305</v>
      </c>
      <c r="E271" s="237" t="s">
        <v>306</v>
      </c>
      <c r="F271" s="220">
        <f aca="true" t="shared" si="146" ref="F271:I272">SUM(F272)</f>
        <v>13241</v>
      </c>
      <c r="G271" s="220">
        <f t="shared" si="146"/>
        <v>30000</v>
      </c>
      <c r="H271" s="220">
        <f t="shared" si="146"/>
        <v>30000</v>
      </c>
      <c r="I271" s="220">
        <f t="shared" si="146"/>
        <v>30000</v>
      </c>
      <c r="J271" s="220">
        <v>605000</v>
      </c>
      <c r="K271" s="220">
        <v>513000</v>
      </c>
      <c r="L271" s="220">
        <f>SUM(L272)</f>
        <v>30000</v>
      </c>
      <c r="M271" s="220">
        <f>SUM(M272)</f>
        <v>0</v>
      </c>
      <c r="N271" s="220">
        <f t="shared" si="114"/>
        <v>226.56899025753341</v>
      </c>
      <c r="O271" s="238">
        <f>+H271/G271*100</f>
        <v>100</v>
      </c>
      <c r="P271" s="238">
        <f t="shared" si="117"/>
        <v>101</v>
      </c>
      <c r="Q271" s="238">
        <f t="shared" si="118"/>
        <v>100</v>
      </c>
      <c r="R271" s="34">
        <f t="shared" si="119"/>
        <v>0</v>
      </c>
    </row>
    <row r="272" spans="1:18" ht="12.75" hidden="1">
      <c r="A272" s="221" t="s">
        <v>172</v>
      </c>
      <c r="B272" s="239"/>
      <c r="C272" s="253" t="s">
        <v>89</v>
      </c>
      <c r="D272" s="254" t="s">
        <v>267</v>
      </c>
      <c r="E272" s="223" t="s">
        <v>30</v>
      </c>
      <c r="F272" s="224">
        <f t="shared" si="146"/>
        <v>13241</v>
      </c>
      <c r="G272" s="224">
        <f t="shared" si="146"/>
        <v>30000</v>
      </c>
      <c r="H272" s="224">
        <f t="shared" si="146"/>
        <v>30000</v>
      </c>
      <c r="I272" s="224">
        <f t="shared" si="146"/>
        <v>30000</v>
      </c>
      <c r="J272" s="224">
        <v>275000</v>
      </c>
      <c r="K272" s="224">
        <v>243000</v>
      </c>
      <c r="L272" s="224">
        <f>SUM(L273)</f>
        <v>30000</v>
      </c>
      <c r="M272" s="224">
        <f>SUM(M273)</f>
        <v>0</v>
      </c>
      <c r="N272" s="224">
        <f t="shared" si="114"/>
        <v>226.56899025753341</v>
      </c>
      <c r="O272" s="241">
        <f t="shared" si="114"/>
        <v>100</v>
      </c>
      <c r="P272" s="241">
        <f t="shared" si="117"/>
        <v>101</v>
      </c>
      <c r="Q272" s="241">
        <f t="shared" si="118"/>
        <v>100</v>
      </c>
      <c r="R272" s="32">
        <f t="shared" si="119"/>
        <v>0</v>
      </c>
    </row>
    <row r="273" spans="1:18" s="2" customFormat="1" ht="12.75" hidden="1">
      <c r="A273" s="225"/>
      <c r="B273" s="227">
        <v>1</v>
      </c>
      <c r="C273" s="225" t="s">
        <v>89</v>
      </c>
      <c r="D273" s="134">
        <v>3</v>
      </c>
      <c r="E273" s="135" t="s">
        <v>3</v>
      </c>
      <c r="F273" s="360">
        <f aca="true" t="shared" si="147" ref="F273:M273">SUM(F274,F276)</f>
        <v>13241</v>
      </c>
      <c r="G273" s="360">
        <f>SUM(G274,G276)</f>
        <v>30000</v>
      </c>
      <c r="H273" s="360">
        <f>SUM(H274,H276)</f>
        <v>30000</v>
      </c>
      <c r="I273" s="360">
        <f t="shared" si="147"/>
        <v>30000</v>
      </c>
      <c r="J273" s="360" t="e">
        <f t="shared" si="147"/>
        <v>#REF!</v>
      </c>
      <c r="K273" s="360" t="e">
        <f t="shared" si="147"/>
        <v>#REF!</v>
      </c>
      <c r="L273" s="360">
        <f>SUM(L274,L276)</f>
        <v>30000</v>
      </c>
      <c r="M273" s="360">
        <f t="shared" si="147"/>
        <v>0</v>
      </c>
      <c r="N273" s="184">
        <f t="shared" si="114"/>
        <v>226.56899025753341</v>
      </c>
      <c r="O273" s="137">
        <f t="shared" si="114"/>
        <v>100</v>
      </c>
      <c r="P273" s="137">
        <f t="shared" si="117"/>
        <v>101</v>
      </c>
      <c r="Q273" s="137">
        <f t="shared" si="118"/>
        <v>100</v>
      </c>
      <c r="R273" s="14">
        <f t="shared" si="119"/>
        <v>0</v>
      </c>
    </row>
    <row r="274" spans="1:18" s="2" customFormat="1" ht="12.75" customHeight="1" hidden="1">
      <c r="A274" s="225"/>
      <c r="B274" s="227"/>
      <c r="C274" s="225" t="s">
        <v>89</v>
      </c>
      <c r="D274" s="134">
        <v>36</v>
      </c>
      <c r="E274" s="135" t="s">
        <v>133</v>
      </c>
      <c r="F274" s="360">
        <f aca="true" t="shared" si="148" ref="F274:M274">SUM(F275)</f>
        <v>13241</v>
      </c>
      <c r="G274" s="360">
        <f t="shared" si="148"/>
        <v>30000</v>
      </c>
      <c r="H274" s="360">
        <f t="shared" si="148"/>
        <v>30000</v>
      </c>
      <c r="I274" s="360">
        <f t="shared" si="148"/>
        <v>30000</v>
      </c>
      <c r="J274" s="360">
        <f t="shared" si="148"/>
        <v>0</v>
      </c>
      <c r="K274" s="360">
        <f t="shared" si="148"/>
        <v>0</v>
      </c>
      <c r="L274" s="360">
        <f t="shared" si="148"/>
        <v>30000</v>
      </c>
      <c r="M274" s="360">
        <f t="shared" si="148"/>
        <v>0</v>
      </c>
      <c r="N274" s="184">
        <f t="shared" si="114"/>
        <v>226.56899025753341</v>
      </c>
      <c r="O274" s="137">
        <f t="shared" si="114"/>
        <v>100</v>
      </c>
      <c r="P274" s="137">
        <f t="shared" si="117"/>
        <v>101</v>
      </c>
      <c r="Q274" s="137">
        <f t="shared" si="118"/>
        <v>100</v>
      </c>
      <c r="R274" s="14">
        <f t="shared" si="119"/>
        <v>0</v>
      </c>
    </row>
    <row r="275" spans="1:18" s="2" customFormat="1" ht="12.75" hidden="1">
      <c r="A275" s="225"/>
      <c r="B275" s="227"/>
      <c r="C275" s="225" t="s">
        <v>89</v>
      </c>
      <c r="D275" s="134">
        <v>363</v>
      </c>
      <c r="E275" s="135" t="s">
        <v>37</v>
      </c>
      <c r="F275" s="139">
        <v>13241</v>
      </c>
      <c r="G275" s="228">
        <v>30000</v>
      </c>
      <c r="H275" s="139">
        <v>30000</v>
      </c>
      <c r="I275" s="139">
        <v>30000</v>
      </c>
      <c r="J275" s="139"/>
      <c r="K275" s="139"/>
      <c r="L275" s="139">
        <v>30000</v>
      </c>
      <c r="M275" s="139"/>
      <c r="N275" s="184">
        <f t="shared" si="114"/>
        <v>226.56899025753341</v>
      </c>
      <c r="O275" s="137">
        <f t="shared" si="114"/>
        <v>100</v>
      </c>
      <c r="P275" s="137">
        <f t="shared" si="117"/>
        <v>101</v>
      </c>
      <c r="Q275" s="137">
        <f t="shared" si="118"/>
        <v>100</v>
      </c>
      <c r="R275" s="14">
        <f t="shared" si="119"/>
        <v>0</v>
      </c>
    </row>
    <row r="276" spans="1:18" s="2" customFormat="1" ht="12.75" hidden="1">
      <c r="A276" s="225"/>
      <c r="B276" s="227"/>
      <c r="C276" s="225" t="s">
        <v>89</v>
      </c>
      <c r="D276" s="134">
        <v>37</v>
      </c>
      <c r="E276" s="135" t="s">
        <v>98</v>
      </c>
      <c r="F276" s="360">
        <f>SUM(F277)</f>
        <v>0</v>
      </c>
      <c r="G276" s="360">
        <f aca="true" t="shared" si="149" ref="G276:M276">SUM(G277)</f>
        <v>0</v>
      </c>
      <c r="H276" s="360">
        <f t="shared" si="149"/>
        <v>0</v>
      </c>
      <c r="I276" s="360">
        <f t="shared" si="149"/>
        <v>0</v>
      </c>
      <c r="J276" s="360" t="e">
        <f t="shared" si="149"/>
        <v>#REF!</v>
      </c>
      <c r="K276" s="360" t="e">
        <f t="shared" si="149"/>
        <v>#REF!</v>
      </c>
      <c r="L276" s="360">
        <f t="shared" si="149"/>
        <v>0</v>
      </c>
      <c r="M276" s="360">
        <f t="shared" si="149"/>
        <v>0</v>
      </c>
      <c r="N276" s="184" t="e">
        <f t="shared" si="114"/>
        <v>#DIV/0!</v>
      </c>
      <c r="O276" s="137" t="e">
        <f t="shared" si="114"/>
        <v>#DIV/0!</v>
      </c>
      <c r="P276" s="137" t="e">
        <f t="shared" si="117"/>
        <v>#DIV/0!</v>
      </c>
      <c r="Q276" s="137" t="e">
        <f t="shared" si="118"/>
        <v>#DIV/0!</v>
      </c>
      <c r="R276" s="14" t="e">
        <f t="shared" si="119"/>
        <v>#DIV/0!</v>
      </c>
    </row>
    <row r="277" spans="1:18" s="2" customFormat="1" ht="22.5" hidden="1">
      <c r="A277" s="225"/>
      <c r="B277" s="227"/>
      <c r="C277" s="305" t="s">
        <v>89</v>
      </c>
      <c r="D277" s="283">
        <v>372</v>
      </c>
      <c r="E277" s="135" t="s">
        <v>99</v>
      </c>
      <c r="F277" s="306">
        <v>0</v>
      </c>
      <c r="G277" s="327">
        <v>0</v>
      </c>
      <c r="H277" s="306">
        <v>0</v>
      </c>
      <c r="I277" s="306">
        <v>0</v>
      </c>
      <c r="J277" s="306" t="e">
        <f>SUM(#REF!)</f>
        <v>#REF!</v>
      </c>
      <c r="K277" s="306" t="e">
        <f>SUM(#REF!)</f>
        <v>#REF!</v>
      </c>
      <c r="L277" s="306">
        <v>0</v>
      </c>
      <c r="M277" s="306">
        <v>0</v>
      </c>
      <c r="N277" s="296" t="e">
        <f t="shared" si="114"/>
        <v>#DIV/0!</v>
      </c>
      <c r="O277" s="285" t="e">
        <f t="shared" si="114"/>
        <v>#DIV/0!</v>
      </c>
      <c r="P277" s="285" t="e">
        <f t="shared" si="117"/>
        <v>#DIV/0!</v>
      </c>
      <c r="Q277" s="285" t="e">
        <f t="shared" si="118"/>
        <v>#DIV/0!</v>
      </c>
      <c r="R277" s="96" t="e">
        <f t="shared" si="119"/>
        <v>#DIV/0!</v>
      </c>
    </row>
    <row r="278" spans="1:18" ht="12.75" hidden="1">
      <c r="A278" s="307" t="s">
        <v>195</v>
      </c>
      <c r="B278" s="308"/>
      <c r="C278" s="309"/>
      <c r="D278" s="472" t="s">
        <v>314</v>
      </c>
      <c r="E278" s="472"/>
      <c r="F278" s="310">
        <f>SUM(F280)</f>
        <v>72671</v>
      </c>
      <c r="G278" s="310">
        <f>SUM(G280)</f>
        <v>75000</v>
      </c>
      <c r="H278" s="310">
        <f>SUM(H280)</f>
        <v>75000</v>
      </c>
      <c r="I278" s="310">
        <f>SUM(I280)</f>
        <v>75000</v>
      </c>
      <c r="J278" s="310" t="e">
        <f>+J280+#REF!</f>
        <v>#REF!</v>
      </c>
      <c r="K278" s="310" t="e">
        <f>+K280+#REF!</f>
        <v>#REF!</v>
      </c>
      <c r="L278" s="310">
        <f>SUM(L280)</f>
        <v>75000</v>
      </c>
      <c r="M278" s="310">
        <f>SUM(M280)</f>
        <v>0</v>
      </c>
      <c r="N278" s="310">
        <f t="shared" si="114"/>
        <v>103.20485475636774</v>
      </c>
      <c r="O278" s="311">
        <f>+H278/G278*100</f>
        <v>100</v>
      </c>
      <c r="P278" s="311">
        <f>+I278/H278+100</f>
        <v>101</v>
      </c>
      <c r="Q278" s="311">
        <f t="shared" si="118"/>
        <v>100</v>
      </c>
      <c r="R278" s="97">
        <f t="shared" si="119"/>
        <v>0</v>
      </c>
    </row>
    <row r="279" spans="1:18" ht="12.75" hidden="1">
      <c r="A279" s="212" t="s">
        <v>91</v>
      </c>
      <c r="B279" s="242"/>
      <c r="C279" s="214" t="s">
        <v>91</v>
      </c>
      <c r="D279" s="172" t="s">
        <v>90</v>
      </c>
      <c r="E279" s="131"/>
      <c r="F279" s="132"/>
      <c r="G279" s="132"/>
      <c r="H279" s="132"/>
      <c r="I279" s="132"/>
      <c r="J279" s="132"/>
      <c r="K279" s="132"/>
      <c r="L279" s="132"/>
      <c r="M279" s="132"/>
      <c r="N279" s="132"/>
      <c r="O279" s="168"/>
      <c r="P279" s="168"/>
      <c r="Q279" s="168"/>
      <c r="R279" s="31"/>
    </row>
    <row r="280" spans="1:18" ht="12.75" hidden="1">
      <c r="A280" s="217" t="s">
        <v>173</v>
      </c>
      <c r="B280" s="235"/>
      <c r="C280" s="219"/>
      <c r="D280" s="259" t="s">
        <v>307</v>
      </c>
      <c r="E280" s="237" t="s">
        <v>308</v>
      </c>
      <c r="F280" s="220">
        <f>SUM(F281,F285,F292)</f>
        <v>72671</v>
      </c>
      <c r="G280" s="220">
        <f>SUM(G281,G285,G292)</f>
        <v>75000</v>
      </c>
      <c r="H280" s="220">
        <f>SUM(H281,H285,H292)</f>
        <v>75000</v>
      </c>
      <c r="I280" s="220">
        <f>SUM(I281,I285,I292)</f>
        <v>75000</v>
      </c>
      <c r="J280" s="220" t="e">
        <f>+J281+#REF!+#REF!+J285</f>
        <v>#REF!</v>
      </c>
      <c r="K280" s="220" t="e">
        <f>+K281+#REF!+#REF!+K285</f>
        <v>#REF!</v>
      </c>
      <c r="L280" s="220">
        <f>SUM(L281,L285,L292)</f>
        <v>75000</v>
      </c>
      <c r="M280" s="220">
        <f>SUM(M281,M285,M292)</f>
        <v>0</v>
      </c>
      <c r="N280" s="220">
        <f t="shared" si="114"/>
        <v>103.20485475636774</v>
      </c>
      <c r="O280" s="238">
        <f t="shared" si="114"/>
        <v>100</v>
      </c>
      <c r="P280" s="238">
        <f t="shared" si="117"/>
        <v>101</v>
      </c>
      <c r="Q280" s="238">
        <f t="shared" si="118"/>
        <v>100</v>
      </c>
      <c r="R280" s="34">
        <f t="shared" si="119"/>
        <v>0</v>
      </c>
    </row>
    <row r="281" spans="1:18" ht="12.75" hidden="1">
      <c r="A281" s="221" t="s">
        <v>174</v>
      </c>
      <c r="B281" s="239"/>
      <c r="C281" s="253" t="s">
        <v>92</v>
      </c>
      <c r="D281" s="254" t="s">
        <v>267</v>
      </c>
      <c r="E281" s="223" t="s">
        <v>309</v>
      </c>
      <c r="F281" s="224">
        <f aca="true" t="shared" si="150" ref="F281:M283">SUM(F282)</f>
        <v>7000</v>
      </c>
      <c r="G281" s="224">
        <f t="shared" si="150"/>
        <v>20000</v>
      </c>
      <c r="H281" s="224">
        <f>SUM(H282)</f>
        <v>25000</v>
      </c>
      <c r="I281" s="224">
        <f t="shared" si="150"/>
        <v>25000</v>
      </c>
      <c r="J281" s="224">
        <v>67000</v>
      </c>
      <c r="K281" s="224">
        <v>85500</v>
      </c>
      <c r="L281" s="224">
        <f>SUM(L282)</f>
        <v>25000</v>
      </c>
      <c r="M281" s="224">
        <f>SUM(M282)</f>
        <v>0</v>
      </c>
      <c r="N281" s="224">
        <f t="shared" si="114"/>
        <v>285.7142857142857</v>
      </c>
      <c r="O281" s="241">
        <f t="shared" si="114"/>
        <v>125</v>
      </c>
      <c r="P281" s="241">
        <f t="shared" si="117"/>
        <v>101</v>
      </c>
      <c r="Q281" s="241">
        <f t="shared" si="118"/>
        <v>100</v>
      </c>
      <c r="R281" s="32">
        <f t="shared" si="119"/>
        <v>0</v>
      </c>
    </row>
    <row r="282" spans="1:18" s="2" customFormat="1" ht="12.75" hidden="1">
      <c r="A282" s="225"/>
      <c r="B282" s="227">
        <v>1</v>
      </c>
      <c r="C282" s="225" t="s">
        <v>92</v>
      </c>
      <c r="D282" s="134">
        <v>3</v>
      </c>
      <c r="E282" s="135" t="s">
        <v>3</v>
      </c>
      <c r="F282" s="360">
        <f t="shared" si="150"/>
        <v>7000</v>
      </c>
      <c r="G282" s="360">
        <f t="shared" si="150"/>
        <v>20000</v>
      </c>
      <c r="H282" s="360">
        <f>SUM(H283)</f>
        <v>25000</v>
      </c>
      <c r="I282" s="360">
        <f t="shared" si="150"/>
        <v>25000</v>
      </c>
      <c r="J282" s="360">
        <v>67000</v>
      </c>
      <c r="K282" s="360">
        <v>85500</v>
      </c>
      <c r="L282" s="365">
        <f>SUM(L283)</f>
        <v>25000</v>
      </c>
      <c r="M282" s="365">
        <f>SUM(M283)</f>
        <v>0</v>
      </c>
      <c r="N282" s="138">
        <f t="shared" si="114"/>
        <v>285.7142857142857</v>
      </c>
      <c r="O282" s="137">
        <f t="shared" si="114"/>
        <v>125</v>
      </c>
      <c r="P282" s="137">
        <f t="shared" si="117"/>
        <v>101</v>
      </c>
      <c r="Q282" s="137">
        <f t="shared" si="118"/>
        <v>100</v>
      </c>
      <c r="R282" s="14">
        <f t="shared" si="119"/>
        <v>0</v>
      </c>
    </row>
    <row r="283" spans="1:18" s="2" customFormat="1" ht="12.75" hidden="1">
      <c r="A283" s="225"/>
      <c r="B283" s="227"/>
      <c r="C283" s="225" t="s">
        <v>92</v>
      </c>
      <c r="D283" s="134">
        <v>38</v>
      </c>
      <c r="E283" s="135" t="s">
        <v>31</v>
      </c>
      <c r="F283" s="360">
        <f>SUM(F284)</f>
        <v>7000</v>
      </c>
      <c r="G283" s="360">
        <f t="shared" si="150"/>
        <v>20000</v>
      </c>
      <c r="H283" s="360">
        <f t="shared" si="150"/>
        <v>25000</v>
      </c>
      <c r="I283" s="360">
        <f t="shared" si="150"/>
        <v>25000</v>
      </c>
      <c r="J283" s="360">
        <f t="shared" si="150"/>
        <v>0</v>
      </c>
      <c r="K283" s="360">
        <f t="shared" si="150"/>
        <v>0</v>
      </c>
      <c r="L283" s="360">
        <f t="shared" si="150"/>
        <v>25000</v>
      </c>
      <c r="M283" s="360">
        <f t="shared" si="150"/>
        <v>0</v>
      </c>
      <c r="N283" s="138">
        <f t="shared" si="114"/>
        <v>285.7142857142857</v>
      </c>
      <c r="O283" s="137">
        <f t="shared" si="114"/>
        <v>125</v>
      </c>
      <c r="P283" s="137">
        <f t="shared" si="117"/>
        <v>101</v>
      </c>
      <c r="Q283" s="137">
        <f t="shared" si="118"/>
        <v>100</v>
      </c>
      <c r="R283" s="14">
        <f t="shared" si="119"/>
        <v>0</v>
      </c>
    </row>
    <row r="284" spans="1:18" s="2" customFormat="1" ht="12.75" hidden="1">
      <c r="A284" s="225"/>
      <c r="B284" s="227"/>
      <c r="C284" s="225" t="s">
        <v>92</v>
      </c>
      <c r="D284" s="134">
        <v>381</v>
      </c>
      <c r="E284" s="135" t="s">
        <v>62</v>
      </c>
      <c r="F284" s="139">
        <v>7000</v>
      </c>
      <c r="G284" s="228">
        <v>20000</v>
      </c>
      <c r="H284" s="139">
        <v>25000</v>
      </c>
      <c r="I284" s="139">
        <v>25000</v>
      </c>
      <c r="J284" s="139"/>
      <c r="K284" s="139"/>
      <c r="L284" s="139">
        <v>25000</v>
      </c>
      <c r="M284" s="139"/>
      <c r="N284" s="138">
        <f t="shared" si="114"/>
        <v>285.7142857142857</v>
      </c>
      <c r="O284" s="137">
        <f t="shared" si="114"/>
        <v>125</v>
      </c>
      <c r="P284" s="137">
        <f t="shared" si="117"/>
        <v>101</v>
      </c>
      <c r="Q284" s="137">
        <f t="shared" si="118"/>
        <v>100</v>
      </c>
      <c r="R284" s="14">
        <f t="shared" si="119"/>
        <v>0</v>
      </c>
    </row>
    <row r="285" spans="1:18" ht="12.75" hidden="1">
      <c r="A285" s="221" t="s">
        <v>175</v>
      </c>
      <c r="B285" s="239"/>
      <c r="C285" s="253" t="s">
        <v>92</v>
      </c>
      <c r="D285" s="254" t="s">
        <v>267</v>
      </c>
      <c r="E285" s="254" t="s">
        <v>389</v>
      </c>
      <c r="F285" s="224">
        <f>SUM(F286,)</f>
        <v>40000</v>
      </c>
      <c r="G285" s="224">
        <f>SUM(G286)</f>
        <v>5000</v>
      </c>
      <c r="H285" s="224">
        <f>SUM(H286)</f>
        <v>0</v>
      </c>
      <c r="I285" s="224">
        <f>SUM(I286)</f>
        <v>0</v>
      </c>
      <c r="J285" s="224">
        <v>52000</v>
      </c>
      <c r="K285" s="224">
        <v>94500</v>
      </c>
      <c r="L285" s="224">
        <f>SUM(L286,)</f>
        <v>0</v>
      </c>
      <c r="M285" s="224">
        <f>SUM(M286,)</f>
        <v>0</v>
      </c>
      <c r="N285" s="224">
        <f t="shared" si="114"/>
        <v>12.5</v>
      </c>
      <c r="O285" s="241">
        <f t="shared" si="114"/>
        <v>0</v>
      </c>
      <c r="P285" s="241" t="e">
        <f t="shared" si="117"/>
        <v>#DIV/0!</v>
      </c>
      <c r="Q285" s="241" t="e">
        <f t="shared" si="118"/>
        <v>#DIV/0!</v>
      </c>
      <c r="R285" s="32" t="e">
        <f t="shared" si="119"/>
        <v>#DIV/0!</v>
      </c>
    </row>
    <row r="286" spans="1:18" s="10" customFormat="1" ht="12.75" hidden="1">
      <c r="A286" s="312"/>
      <c r="B286" s="313"/>
      <c r="C286" s="314" t="s">
        <v>92</v>
      </c>
      <c r="D286" s="162">
        <v>3</v>
      </c>
      <c r="E286" s="163" t="s">
        <v>3</v>
      </c>
      <c r="F286" s="369">
        <f aca="true" t="shared" si="151" ref="F286:M286">SUM(F287,F290)</f>
        <v>40000</v>
      </c>
      <c r="G286" s="369">
        <f>SUM(G287,G290)</f>
        <v>5000</v>
      </c>
      <c r="H286" s="369">
        <f>SUM(H287,H290)</f>
        <v>0</v>
      </c>
      <c r="I286" s="369">
        <f t="shared" si="151"/>
        <v>0</v>
      </c>
      <c r="J286" s="369" t="e">
        <f t="shared" si="151"/>
        <v>#REF!</v>
      </c>
      <c r="K286" s="369" t="e">
        <f t="shared" si="151"/>
        <v>#REF!</v>
      </c>
      <c r="L286" s="369">
        <f>SUM(L287,L290)</f>
        <v>0</v>
      </c>
      <c r="M286" s="369">
        <f t="shared" si="151"/>
        <v>0</v>
      </c>
      <c r="N286" s="138">
        <f t="shared" si="114"/>
        <v>12.5</v>
      </c>
      <c r="O286" s="137">
        <f t="shared" si="114"/>
        <v>0</v>
      </c>
      <c r="P286" s="137" t="e">
        <f t="shared" si="117"/>
        <v>#DIV/0!</v>
      </c>
      <c r="Q286" s="137" t="e">
        <f t="shared" si="118"/>
        <v>#DIV/0!</v>
      </c>
      <c r="R286" s="14" t="e">
        <f t="shared" si="119"/>
        <v>#DIV/0!</v>
      </c>
    </row>
    <row r="287" spans="1:18" s="10" customFormat="1" ht="12.75" hidden="1">
      <c r="A287" s="312"/>
      <c r="B287" s="313"/>
      <c r="C287" s="314" t="s">
        <v>92</v>
      </c>
      <c r="D287" s="162">
        <v>32</v>
      </c>
      <c r="E287" s="163" t="s">
        <v>4</v>
      </c>
      <c r="F287" s="369">
        <f aca="true" t="shared" si="152" ref="F287:M287">SUM(F288,F289)</f>
        <v>0</v>
      </c>
      <c r="G287" s="369">
        <f>SUM(G288,G289)</f>
        <v>5000</v>
      </c>
      <c r="H287" s="369">
        <f>SUM(H288,H289)</f>
        <v>0</v>
      </c>
      <c r="I287" s="369">
        <f t="shared" si="152"/>
        <v>0</v>
      </c>
      <c r="J287" s="369" t="e">
        <f t="shared" si="152"/>
        <v>#REF!</v>
      </c>
      <c r="K287" s="369" t="e">
        <f t="shared" si="152"/>
        <v>#REF!</v>
      </c>
      <c r="L287" s="369">
        <f>SUM(L288,L289)</f>
        <v>0</v>
      </c>
      <c r="M287" s="369">
        <f t="shared" si="152"/>
        <v>0</v>
      </c>
      <c r="N287" s="138" t="e">
        <f aca="true" t="shared" si="153" ref="N287:O320">+G287/F287*100</f>
        <v>#DIV/0!</v>
      </c>
      <c r="O287" s="137">
        <f t="shared" si="153"/>
        <v>0</v>
      </c>
      <c r="P287" s="137" t="e">
        <f aca="true" t="shared" si="154" ref="P287:P324">+I287/H287+100</f>
        <v>#DIV/0!</v>
      </c>
      <c r="Q287" s="137" t="e">
        <f aca="true" t="shared" si="155" ref="Q287:Q324">+L287/I287*100</f>
        <v>#DIV/0!</v>
      </c>
      <c r="R287" s="14" t="e">
        <f aca="true" t="shared" si="156" ref="R287:R324">+M287/L287*100</f>
        <v>#DIV/0!</v>
      </c>
    </row>
    <row r="288" spans="1:18" s="10" customFormat="1" ht="12" customHeight="1" hidden="1">
      <c r="A288" s="312"/>
      <c r="B288" s="313"/>
      <c r="C288" s="314" t="s">
        <v>92</v>
      </c>
      <c r="D288" s="162">
        <v>322</v>
      </c>
      <c r="E288" s="163" t="s">
        <v>59</v>
      </c>
      <c r="F288" s="164">
        <v>0</v>
      </c>
      <c r="G288" s="328">
        <v>0</v>
      </c>
      <c r="H288" s="164">
        <v>0</v>
      </c>
      <c r="I288" s="164">
        <v>0</v>
      </c>
      <c r="J288" s="164" t="e">
        <f>SUM(#REF!)</f>
        <v>#REF!</v>
      </c>
      <c r="K288" s="164" t="e">
        <f>SUM(#REF!)</f>
        <v>#REF!</v>
      </c>
      <c r="L288" s="164">
        <v>0</v>
      </c>
      <c r="M288" s="164">
        <v>0</v>
      </c>
      <c r="N288" s="138" t="e">
        <f t="shared" si="153"/>
        <v>#DIV/0!</v>
      </c>
      <c r="O288" s="137" t="e">
        <f t="shared" si="153"/>
        <v>#DIV/0!</v>
      </c>
      <c r="P288" s="137" t="e">
        <f t="shared" si="154"/>
        <v>#DIV/0!</v>
      </c>
      <c r="Q288" s="137" t="e">
        <f t="shared" si="155"/>
        <v>#DIV/0!</v>
      </c>
      <c r="R288" s="14" t="e">
        <f t="shared" si="156"/>
        <v>#DIV/0!</v>
      </c>
    </row>
    <row r="289" spans="1:18" s="10" customFormat="1" ht="12.75" hidden="1">
      <c r="A289" s="312"/>
      <c r="B289" s="313"/>
      <c r="C289" s="314" t="s">
        <v>92</v>
      </c>
      <c r="D289" s="315">
        <v>323</v>
      </c>
      <c r="E289" s="163" t="s">
        <v>55</v>
      </c>
      <c r="F289" s="164">
        <v>0</v>
      </c>
      <c r="G289" s="328">
        <v>5000</v>
      </c>
      <c r="H289" s="164"/>
      <c r="I289" s="164"/>
      <c r="J289" s="164"/>
      <c r="K289" s="164"/>
      <c r="L289" s="164"/>
      <c r="M289" s="164"/>
      <c r="N289" s="138" t="e">
        <f t="shared" si="153"/>
        <v>#DIV/0!</v>
      </c>
      <c r="O289" s="137">
        <f t="shared" si="153"/>
        <v>0</v>
      </c>
      <c r="P289" s="137" t="e">
        <f t="shared" si="154"/>
        <v>#DIV/0!</v>
      </c>
      <c r="Q289" s="137" t="e">
        <f t="shared" si="155"/>
        <v>#DIV/0!</v>
      </c>
      <c r="R289" s="14" t="e">
        <f t="shared" si="156"/>
        <v>#DIV/0!</v>
      </c>
    </row>
    <row r="290" spans="1:18" s="10" customFormat="1" ht="12.75" hidden="1">
      <c r="A290" s="312"/>
      <c r="B290" s="313"/>
      <c r="C290" s="314" t="s">
        <v>92</v>
      </c>
      <c r="D290" s="162">
        <v>36</v>
      </c>
      <c r="E290" s="163" t="s">
        <v>13</v>
      </c>
      <c r="F290" s="369">
        <f>SUM(F291)</f>
        <v>40000</v>
      </c>
      <c r="G290" s="369">
        <f aca="true" t="shared" si="157" ref="G290:M290">SUM(G291)</f>
        <v>0</v>
      </c>
      <c r="H290" s="369">
        <f t="shared" si="157"/>
        <v>0</v>
      </c>
      <c r="I290" s="369">
        <f t="shared" si="157"/>
        <v>0</v>
      </c>
      <c r="J290" s="369" t="e">
        <f t="shared" si="157"/>
        <v>#REF!</v>
      </c>
      <c r="K290" s="369" t="e">
        <f t="shared" si="157"/>
        <v>#REF!</v>
      </c>
      <c r="L290" s="369">
        <f t="shared" si="157"/>
        <v>0</v>
      </c>
      <c r="M290" s="369">
        <f t="shared" si="157"/>
        <v>0</v>
      </c>
      <c r="N290" s="138">
        <f t="shared" si="153"/>
        <v>0</v>
      </c>
      <c r="O290" s="137" t="e">
        <f t="shared" si="153"/>
        <v>#DIV/0!</v>
      </c>
      <c r="P290" s="137" t="e">
        <f t="shared" si="154"/>
        <v>#DIV/0!</v>
      </c>
      <c r="Q290" s="137" t="e">
        <f t="shared" si="155"/>
        <v>#DIV/0!</v>
      </c>
      <c r="R290" s="14" t="e">
        <f t="shared" si="156"/>
        <v>#DIV/0!</v>
      </c>
    </row>
    <row r="291" spans="1:18" s="10" customFormat="1" ht="12.75" hidden="1">
      <c r="A291" s="312"/>
      <c r="B291" s="313"/>
      <c r="C291" s="314" t="s">
        <v>92</v>
      </c>
      <c r="D291" s="162">
        <v>363</v>
      </c>
      <c r="E291" s="163" t="s">
        <v>37</v>
      </c>
      <c r="F291" s="164">
        <v>40000</v>
      </c>
      <c r="G291" s="328"/>
      <c r="H291" s="164">
        <v>0</v>
      </c>
      <c r="I291" s="164"/>
      <c r="J291" s="164" t="e">
        <f>SUM(#REF!)</f>
        <v>#REF!</v>
      </c>
      <c r="K291" s="164" t="e">
        <f>SUM(#REF!)</f>
        <v>#REF!</v>
      </c>
      <c r="L291" s="164">
        <v>0</v>
      </c>
      <c r="M291" s="164">
        <v>0</v>
      </c>
      <c r="N291" s="138">
        <f t="shared" si="153"/>
        <v>0</v>
      </c>
      <c r="O291" s="137" t="e">
        <f t="shared" si="153"/>
        <v>#DIV/0!</v>
      </c>
      <c r="P291" s="137" t="e">
        <f t="shared" si="154"/>
        <v>#DIV/0!</v>
      </c>
      <c r="Q291" s="137" t="e">
        <f t="shared" si="155"/>
        <v>#DIV/0!</v>
      </c>
      <c r="R291" s="14" t="e">
        <f t="shared" si="156"/>
        <v>#DIV/0!</v>
      </c>
    </row>
    <row r="292" spans="1:18" ht="12.75" hidden="1">
      <c r="A292" s="221" t="s">
        <v>176</v>
      </c>
      <c r="B292" s="239"/>
      <c r="C292" s="253" t="s">
        <v>93</v>
      </c>
      <c r="D292" s="254" t="s">
        <v>267</v>
      </c>
      <c r="E292" s="223" t="s">
        <v>32</v>
      </c>
      <c r="F292" s="224">
        <f aca="true" t="shared" si="158" ref="F292:M294">SUM(F293)</f>
        <v>25671</v>
      </c>
      <c r="G292" s="224">
        <f t="shared" si="158"/>
        <v>50000</v>
      </c>
      <c r="H292" s="224">
        <f>SUM(H293)</f>
        <v>50000</v>
      </c>
      <c r="I292" s="224">
        <f t="shared" si="158"/>
        <v>50000</v>
      </c>
      <c r="J292" s="224">
        <v>20000</v>
      </c>
      <c r="K292" s="224">
        <v>18000</v>
      </c>
      <c r="L292" s="224">
        <f>SUM(L293)</f>
        <v>50000</v>
      </c>
      <c r="M292" s="224">
        <f>SUM(M293)</f>
        <v>0</v>
      </c>
      <c r="N292" s="224">
        <f t="shared" si="153"/>
        <v>194.77231116824433</v>
      </c>
      <c r="O292" s="241">
        <f t="shared" si="153"/>
        <v>100</v>
      </c>
      <c r="P292" s="241">
        <f t="shared" si="154"/>
        <v>101</v>
      </c>
      <c r="Q292" s="241">
        <f t="shared" si="155"/>
        <v>100</v>
      </c>
      <c r="R292" s="32">
        <f t="shared" si="156"/>
        <v>0</v>
      </c>
    </row>
    <row r="293" spans="1:18" s="2" customFormat="1" ht="12.75" hidden="1">
      <c r="A293" s="225"/>
      <c r="B293" s="227">
        <v>1</v>
      </c>
      <c r="C293" s="225" t="s">
        <v>93</v>
      </c>
      <c r="D293" s="134">
        <v>3</v>
      </c>
      <c r="E293" s="135" t="s">
        <v>3</v>
      </c>
      <c r="F293" s="360">
        <f t="shared" si="158"/>
        <v>25671</v>
      </c>
      <c r="G293" s="360">
        <f t="shared" si="158"/>
        <v>50000</v>
      </c>
      <c r="H293" s="360">
        <f>SUM(H294)</f>
        <v>50000</v>
      </c>
      <c r="I293" s="360">
        <f t="shared" si="158"/>
        <v>50000</v>
      </c>
      <c r="J293" s="360">
        <v>20000</v>
      </c>
      <c r="K293" s="360">
        <v>18000</v>
      </c>
      <c r="L293" s="360">
        <f>SUM(L294)</f>
        <v>50000</v>
      </c>
      <c r="M293" s="360">
        <f>SUM(M294)</f>
        <v>0</v>
      </c>
      <c r="N293" s="138">
        <f t="shared" si="153"/>
        <v>194.77231116824433</v>
      </c>
      <c r="O293" s="137">
        <f t="shared" si="153"/>
        <v>100</v>
      </c>
      <c r="P293" s="137">
        <f t="shared" si="154"/>
        <v>101</v>
      </c>
      <c r="Q293" s="137">
        <f t="shared" si="155"/>
        <v>100</v>
      </c>
      <c r="R293" s="14">
        <f t="shared" si="156"/>
        <v>0</v>
      </c>
    </row>
    <row r="294" spans="1:18" s="2" customFormat="1" ht="12.75" hidden="1">
      <c r="A294" s="225"/>
      <c r="B294" s="227"/>
      <c r="C294" s="225" t="s">
        <v>93</v>
      </c>
      <c r="D294" s="134">
        <v>38</v>
      </c>
      <c r="E294" s="135" t="s">
        <v>5</v>
      </c>
      <c r="F294" s="360">
        <f>SUM(F295)</f>
        <v>25671</v>
      </c>
      <c r="G294" s="360">
        <f t="shared" si="158"/>
        <v>50000</v>
      </c>
      <c r="H294" s="360">
        <f t="shared" si="158"/>
        <v>50000</v>
      </c>
      <c r="I294" s="360">
        <f t="shared" si="158"/>
        <v>50000</v>
      </c>
      <c r="J294" s="360">
        <f t="shared" si="158"/>
        <v>0</v>
      </c>
      <c r="K294" s="360">
        <f t="shared" si="158"/>
        <v>0</v>
      </c>
      <c r="L294" s="360">
        <f t="shared" si="158"/>
        <v>50000</v>
      </c>
      <c r="M294" s="360">
        <f t="shared" si="158"/>
        <v>0</v>
      </c>
      <c r="N294" s="138">
        <f t="shared" si="153"/>
        <v>194.77231116824433</v>
      </c>
      <c r="O294" s="137">
        <f t="shared" si="153"/>
        <v>100</v>
      </c>
      <c r="P294" s="137">
        <f t="shared" si="154"/>
        <v>101</v>
      </c>
      <c r="Q294" s="137">
        <f t="shared" si="155"/>
        <v>100</v>
      </c>
      <c r="R294" s="14">
        <f t="shared" si="156"/>
        <v>0</v>
      </c>
    </row>
    <row r="295" spans="1:18" s="2" customFormat="1" ht="12.75" hidden="1">
      <c r="A295" s="225"/>
      <c r="B295" s="227"/>
      <c r="C295" s="225" t="s">
        <v>93</v>
      </c>
      <c r="D295" s="134">
        <v>381</v>
      </c>
      <c r="E295" s="135" t="s">
        <v>62</v>
      </c>
      <c r="F295" s="139">
        <v>25671</v>
      </c>
      <c r="G295" s="228">
        <v>50000</v>
      </c>
      <c r="H295" s="139">
        <v>50000</v>
      </c>
      <c r="I295" s="139">
        <v>50000</v>
      </c>
      <c r="J295" s="139"/>
      <c r="K295" s="139"/>
      <c r="L295" s="139">
        <v>50000</v>
      </c>
      <c r="M295" s="139"/>
      <c r="N295" s="138">
        <f t="shared" si="153"/>
        <v>194.77231116824433</v>
      </c>
      <c r="O295" s="137">
        <f t="shared" si="153"/>
        <v>100</v>
      </c>
      <c r="P295" s="137">
        <f t="shared" si="154"/>
        <v>101</v>
      </c>
      <c r="Q295" s="137">
        <f t="shared" si="155"/>
        <v>100</v>
      </c>
      <c r="R295" s="14">
        <f t="shared" si="156"/>
        <v>0</v>
      </c>
    </row>
    <row r="296" spans="1:18" ht="12.75" hidden="1">
      <c r="A296" s="307" t="s">
        <v>196</v>
      </c>
      <c r="B296" s="242"/>
      <c r="C296" s="214"/>
      <c r="D296" s="472" t="s">
        <v>315</v>
      </c>
      <c r="E296" s="472"/>
      <c r="F296" s="310">
        <f>SUM(F298)</f>
        <v>109601</v>
      </c>
      <c r="G296" s="310">
        <f>SUM(G298)</f>
        <v>100000</v>
      </c>
      <c r="H296" s="310">
        <f>SUM(H298)</f>
        <v>100000</v>
      </c>
      <c r="I296" s="310">
        <f>SUM(I298)</f>
        <v>100000</v>
      </c>
      <c r="J296" s="310">
        <v>1558500</v>
      </c>
      <c r="K296" s="310">
        <v>1273050</v>
      </c>
      <c r="L296" s="310">
        <f>SUM(L298)</f>
        <v>100000</v>
      </c>
      <c r="M296" s="310">
        <f>SUM(M298)</f>
        <v>0</v>
      </c>
      <c r="N296" s="310">
        <f t="shared" si="153"/>
        <v>91.24004343026067</v>
      </c>
      <c r="O296" s="311">
        <f t="shared" si="153"/>
        <v>100</v>
      </c>
      <c r="P296" s="311">
        <f t="shared" si="154"/>
        <v>101</v>
      </c>
      <c r="Q296" s="311">
        <f t="shared" si="155"/>
        <v>100</v>
      </c>
      <c r="R296" s="97">
        <f t="shared" si="156"/>
        <v>0</v>
      </c>
    </row>
    <row r="297" spans="1:18" ht="12.75" hidden="1">
      <c r="A297" s="212" t="s">
        <v>91</v>
      </c>
      <c r="B297" s="242"/>
      <c r="C297" s="214" t="s">
        <v>91</v>
      </c>
      <c r="D297" s="172" t="s">
        <v>90</v>
      </c>
      <c r="E297" s="131"/>
      <c r="F297" s="132"/>
      <c r="G297" s="132"/>
      <c r="H297" s="132"/>
      <c r="I297" s="132"/>
      <c r="J297" s="132"/>
      <c r="K297" s="132"/>
      <c r="L297" s="132"/>
      <c r="M297" s="132"/>
      <c r="N297" s="132"/>
      <c r="O297" s="168"/>
      <c r="P297" s="168"/>
      <c r="Q297" s="168"/>
      <c r="R297" s="31"/>
    </row>
    <row r="298" spans="1:18" ht="12.75" hidden="1">
      <c r="A298" s="217" t="s">
        <v>177</v>
      </c>
      <c r="B298" s="235"/>
      <c r="C298" s="219"/>
      <c r="D298" s="259" t="s">
        <v>310</v>
      </c>
      <c r="E298" s="237" t="s">
        <v>311</v>
      </c>
      <c r="F298" s="220">
        <f aca="true" t="shared" si="159" ref="F298:K301">SUM(F299)</f>
        <v>109601</v>
      </c>
      <c r="G298" s="220">
        <f t="shared" si="159"/>
        <v>100000</v>
      </c>
      <c r="H298" s="220">
        <f>SUM(H299)</f>
        <v>100000</v>
      </c>
      <c r="I298" s="220">
        <f t="shared" si="159"/>
        <v>100000</v>
      </c>
      <c r="J298" s="220" t="e">
        <f>+J299+#REF!+#REF!</f>
        <v>#REF!</v>
      </c>
      <c r="K298" s="220" t="e">
        <f>+K299+#REF!+#REF!</f>
        <v>#REF!</v>
      </c>
      <c r="L298" s="220">
        <f aca="true" t="shared" si="160" ref="L298:M301">SUM(L299)</f>
        <v>100000</v>
      </c>
      <c r="M298" s="220">
        <f t="shared" si="160"/>
        <v>0</v>
      </c>
      <c r="N298" s="220">
        <f t="shared" si="153"/>
        <v>91.24004343026067</v>
      </c>
      <c r="O298" s="238">
        <f t="shared" si="153"/>
        <v>100</v>
      </c>
      <c r="P298" s="238">
        <f t="shared" si="154"/>
        <v>101</v>
      </c>
      <c r="Q298" s="238">
        <f t="shared" si="155"/>
        <v>100</v>
      </c>
      <c r="R298" s="34">
        <f t="shared" si="156"/>
        <v>0</v>
      </c>
    </row>
    <row r="299" spans="1:18" ht="12.75" hidden="1">
      <c r="A299" s="221" t="s">
        <v>178</v>
      </c>
      <c r="B299" s="239"/>
      <c r="C299" s="253" t="s">
        <v>94</v>
      </c>
      <c r="D299" s="254" t="s">
        <v>267</v>
      </c>
      <c r="E299" s="223" t="s">
        <v>312</v>
      </c>
      <c r="F299" s="224">
        <f t="shared" si="159"/>
        <v>109601</v>
      </c>
      <c r="G299" s="224">
        <f t="shared" si="159"/>
        <v>100000</v>
      </c>
      <c r="H299" s="224">
        <f>SUM(H300)</f>
        <v>100000</v>
      </c>
      <c r="I299" s="224">
        <f t="shared" si="159"/>
        <v>100000</v>
      </c>
      <c r="J299" s="224">
        <v>829500</v>
      </c>
      <c r="K299" s="224">
        <v>854550</v>
      </c>
      <c r="L299" s="224">
        <f t="shared" si="160"/>
        <v>100000</v>
      </c>
      <c r="M299" s="224">
        <f t="shared" si="160"/>
        <v>0</v>
      </c>
      <c r="N299" s="224">
        <f t="shared" si="153"/>
        <v>91.24004343026067</v>
      </c>
      <c r="O299" s="241">
        <f t="shared" si="153"/>
        <v>100</v>
      </c>
      <c r="P299" s="241">
        <f t="shared" si="154"/>
        <v>101</v>
      </c>
      <c r="Q299" s="241">
        <f t="shared" si="155"/>
        <v>100</v>
      </c>
      <c r="R299" s="32">
        <f t="shared" si="156"/>
        <v>0</v>
      </c>
    </row>
    <row r="300" spans="1:18" s="2" customFormat="1" ht="12.75" hidden="1">
      <c r="A300" s="225"/>
      <c r="B300" s="227">
        <v>1</v>
      </c>
      <c r="C300" s="225" t="s">
        <v>94</v>
      </c>
      <c r="D300" s="134">
        <v>3</v>
      </c>
      <c r="E300" s="135" t="s">
        <v>3</v>
      </c>
      <c r="F300" s="360">
        <f t="shared" si="159"/>
        <v>109601</v>
      </c>
      <c r="G300" s="360">
        <f t="shared" si="159"/>
        <v>100000</v>
      </c>
      <c r="H300" s="360">
        <f>SUM(H301)</f>
        <v>100000</v>
      </c>
      <c r="I300" s="360">
        <f t="shared" si="159"/>
        <v>100000</v>
      </c>
      <c r="J300" s="360">
        <v>829500</v>
      </c>
      <c r="K300" s="360">
        <v>854550</v>
      </c>
      <c r="L300" s="360">
        <f t="shared" si="160"/>
        <v>100000</v>
      </c>
      <c r="M300" s="360">
        <f t="shared" si="160"/>
        <v>0</v>
      </c>
      <c r="N300" s="138">
        <f>+N301</f>
        <v>91.24004343026067</v>
      </c>
      <c r="O300" s="137">
        <f t="shared" si="153"/>
        <v>100</v>
      </c>
      <c r="P300" s="137">
        <f t="shared" si="154"/>
        <v>101</v>
      </c>
      <c r="Q300" s="137">
        <f t="shared" si="155"/>
        <v>100</v>
      </c>
      <c r="R300" s="14">
        <f t="shared" si="156"/>
        <v>0</v>
      </c>
    </row>
    <row r="301" spans="1:18" s="2" customFormat="1" ht="12.75" hidden="1">
      <c r="A301" s="225"/>
      <c r="B301" s="227"/>
      <c r="C301" s="225" t="s">
        <v>94</v>
      </c>
      <c r="D301" s="134">
        <v>38</v>
      </c>
      <c r="E301" s="135" t="s">
        <v>5</v>
      </c>
      <c r="F301" s="360">
        <f>SUM(F302)</f>
        <v>109601</v>
      </c>
      <c r="G301" s="360">
        <f t="shared" si="159"/>
        <v>100000</v>
      </c>
      <c r="H301" s="360">
        <f>SUM(H302)</f>
        <v>100000</v>
      </c>
      <c r="I301" s="360">
        <f t="shared" si="159"/>
        <v>100000</v>
      </c>
      <c r="J301" s="360">
        <f t="shared" si="159"/>
        <v>0</v>
      </c>
      <c r="K301" s="360">
        <f t="shared" si="159"/>
        <v>0</v>
      </c>
      <c r="L301" s="360">
        <f t="shared" si="160"/>
        <v>100000</v>
      </c>
      <c r="M301" s="360">
        <f t="shared" si="160"/>
        <v>0</v>
      </c>
      <c r="N301" s="138">
        <f t="shared" si="153"/>
        <v>91.24004343026067</v>
      </c>
      <c r="O301" s="137">
        <f t="shared" si="153"/>
        <v>100</v>
      </c>
      <c r="P301" s="137">
        <f t="shared" si="154"/>
        <v>101</v>
      </c>
      <c r="Q301" s="137">
        <f t="shared" si="155"/>
        <v>100</v>
      </c>
      <c r="R301" s="14">
        <f t="shared" si="156"/>
        <v>0</v>
      </c>
    </row>
    <row r="302" spans="1:18" s="2" customFormat="1" ht="12.75" hidden="1">
      <c r="A302" s="225"/>
      <c r="B302" s="227"/>
      <c r="C302" s="225" t="s">
        <v>94</v>
      </c>
      <c r="D302" s="134">
        <v>381</v>
      </c>
      <c r="E302" s="135" t="s">
        <v>62</v>
      </c>
      <c r="F302" s="139">
        <v>109601</v>
      </c>
      <c r="G302" s="228">
        <v>100000</v>
      </c>
      <c r="H302" s="139">
        <v>100000</v>
      </c>
      <c r="I302" s="139">
        <v>100000</v>
      </c>
      <c r="J302" s="139"/>
      <c r="K302" s="139"/>
      <c r="L302" s="139">
        <v>100000</v>
      </c>
      <c r="M302" s="139"/>
      <c r="N302" s="138">
        <f t="shared" si="153"/>
        <v>91.24004343026067</v>
      </c>
      <c r="O302" s="137">
        <f t="shared" si="153"/>
        <v>100</v>
      </c>
      <c r="P302" s="137">
        <f t="shared" si="154"/>
        <v>101</v>
      </c>
      <c r="Q302" s="137">
        <f t="shared" si="155"/>
        <v>100</v>
      </c>
      <c r="R302" s="14">
        <f t="shared" si="156"/>
        <v>0</v>
      </c>
    </row>
    <row r="303" spans="1:18" ht="24" customHeight="1" hidden="1">
      <c r="A303" s="307" t="s">
        <v>197</v>
      </c>
      <c r="B303" s="242"/>
      <c r="C303" s="214"/>
      <c r="D303" s="159" t="s">
        <v>316</v>
      </c>
      <c r="E303" s="159" t="s">
        <v>317</v>
      </c>
      <c r="F303" s="310">
        <f>SUM(F305,F312)</f>
        <v>180835</v>
      </c>
      <c r="G303" s="310">
        <f>SUM(G305,G312)</f>
        <v>240000</v>
      </c>
      <c r="H303" s="310">
        <f>SUM(H305,H312)</f>
        <v>247000</v>
      </c>
      <c r="I303" s="310">
        <f>SUM(I305,I312)</f>
        <v>240000</v>
      </c>
      <c r="J303" s="310" t="e">
        <f>+J305+J312</f>
        <v>#REF!</v>
      </c>
      <c r="K303" s="310" t="e">
        <f>+K305+K312</f>
        <v>#REF!</v>
      </c>
      <c r="L303" s="310">
        <f>SUM(L305,L312)</f>
        <v>240000</v>
      </c>
      <c r="M303" s="310">
        <f>SUM(M305,M312)</f>
        <v>0</v>
      </c>
      <c r="N303" s="310">
        <f t="shared" si="153"/>
        <v>132.71767080487737</v>
      </c>
      <c r="O303" s="311">
        <f t="shared" si="153"/>
        <v>102.91666666666666</v>
      </c>
      <c r="P303" s="311">
        <f t="shared" si="154"/>
        <v>100.97165991902834</v>
      </c>
      <c r="Q303" s="311">
        <f t="shared" si="155"/>
        <v>100</v>
      </c>
      <c r="R303" s="97">
        <f>+M303/L303*100</f>
        <v>0</v>
      </c>
    </row>
    <row r="304" spans="1:18" ht="12.75" hidden="1">
      <c r="A304" s="212" t="s">
        <v>95</v>
      </c>
      <c r="B304" s="242"/>
      <c r="C304" s="214" t="s">
        <v>95</v>
      </c>
      <c r="D304" s="131" t="s">
        <v>318</v>
      </c>
      <c r="E304" s="131"/>
      <c r="F304" s="132"/>
      <c r="G304" s="132"/>
      <c r="H304" s="132"/>
      <c r="I304" s="132"/>
      <c r="J304" s="132"/>
      <c r="K304" s="132"/>
      <c r="L304" s="132"/>
      <c r="M304" s="132"/>
      <c r="N304" s="132"/>
      <c r="O304" s="168"/>
      <c r="P304" s="168"/>
      <c r="Q304" s="168"/>
      <c r="R304" s="31"/>
    </row>
    <row r="305" spans="1:18" ht="12.75" hidden="1">
      <c r="A305" s="217" t="s">
        <v>179</v>
      </c>
      <c r="B305" s="235"/>
      <c r="C305" s="219"/>
      <c r="D305" s="237" t="s">
        <v>319</v>
      </c>
      <c r="E305" s="237" t="s">
        <v>320</v>
      </c>
      <c r="F305" s="220">
        <f aca="true" t="shared" si="161" ref="F305:I306">SUM(F306)</f>
        <v>161735</v>
      </c>
      <c r="G305" s="220">
        <f t="shared" si="161"/>
        <v>205000</v>
      </c>
      <c r="H305" s="220">
        <f>SUM(H306)</f>
        <v>205000</v>
      </c>
      <c r="I305" s="220">
        <f t="shared" si="161"/>
        <v>205000</v>
      </c>
      <c r="J305" s="220" t="e">
        <f>+#REF!+J306+#REF!+#REF!</f>
        <v>#REF!</v>
      </c>
      <c r="K305" s="220" t="e">
        <f>+#REF!+K306+#REF!+#REF!</f>
        <v>#REF!</v>
      </c>
      <c r="L305" s="220">
        <f>SUM(L306)</f>
        <v>205000</v>
      </c>
      <c r="M305" s="220">
        <f>SUM(M306)</f>
        <v>0</v>
      </c>
      <c r="N305" s="220">
        <f t="shared" si="153"/>
        <v>126.75054873713172</v>
      </c>
      <c r="O305" s="238">
        <f t="shared" si="153"/>
        <v>100</v>
      </c>
      <c r="P305" s="238">
        <f t="shared" si="154"/>
        <v>101</v>
      </c>
      <c r="Q305" s="238">
        <f t="shared" si="155"/>
        <v>100</v>
      </c>
      <c r="R305" s="34">
        <f t="shared" si="156"/>
        <v>0</v>
      </c>
    </row>
    <row r="306" spans="1:18" ht="12.75" hidden="1">
      <c r="A306" s="221" t="s">
        <v>180</v>
      </c>
      <c r="B306" s="239"/>
      <c r="C306" s="253" t="s">
        <v>96</v>
      </c>
      <c r="D306" s="223" t="s">
        <v>267</v>
      </c>
      <c r="E306" s="223" t="s">
        <v>321</v>
      </c>
      <c r="F306" s="224">
        <f t="shared" si="161"/>
        <v>161735</v>
      </c>
      <c r="G306" s="224">
        <f t="shared" si="161"/>
        <v>205000</v>
      </c>
      <c r="H306" s="224">
        <f>SUM(H307)</f>
        <v>205000</v>
      </c>
      <c r="I306" s="224">
        <f t="shared" si="161"/>
        <v>205000</v>
      </c>
      <c r="J306" s="224">
        <v>350000</v>
      </c>
      <c r="K306" s="224">
        <v>270000</v>
      </c>
      <c r="L306" s="224">
        <f>SUM(L307)</f>
        <v>205000</v>
      </c>
      <c r="M306" s="224">
        <f>SUM(M307)</f>
        <v>0</v>
      </c>
      <c r="N306" s="224">
        <f t="shared" si="153"/>
        <v>126.75054873713172</v>
      </c>
      <c r="O306" s="241">
        <f t="shared" si="153"/>
        <v>100</v>
      </c>
      <c r="P306" s="241">
        <f t="shared" si="154"/>
        <v>101</v>
      </c>
      <c r="Q306" s="241">
        <f t="shared" si="155"/>
        <v>100</v>
      </c>
      <c r="R306" s="32">
        <f t="shared" si="156"/>
        <v>0</v>
      </c>
    </row>
    <row r="307" spans="1:18" s="2" customFormat="1" ht="12.75" hidden="1">
      <c r="A307" s="225"/>
      <c r="B307" s="227">
        <v>1.4</v>
      </c>
      <c r="C307" s="225" t="s">
        <v>96</v>
      </c>
      <c r="D307" s="134">
        <v>3</v>
      </c>
      <c r="E307" s="135" t="s">
        <v>3</v>
      </c>
      <c r="F307" s="360">
        <f>SUM(F308,F310)</f>
        <v>161735</v>
      </c>
      <c r="G307" s="360">
        <f>SUM(G308,G310)</f>
        <v>205000</v>
      </c>
      <c r="H307" s="365">
        <f>SUM(H308,H310)</f>
        <v>205000</v>
      </c>
      <c r="I307" s="360">
        <f>SUM(I308,I310)</f>
        <v>205000</v>
      </c>
      <c r="J307" s="360">
        <v>350000</v>
      </c>
      <c r="K307" s="360">
        <v>270000</v>
      </c>
      <c r="L307" s="360">
        <f>SUM(L308,L310)</f>
        <v>205000</v>
      </c>
      <c r="M307" s="360">
        <f>SUM(M308,M310)</f>
        <v>0</v>
      </c>
      <c r="N307" s="138">
        <f t="shared" si="153"/>
        <v>126.75054873713172</v>
      </c>
      <c r="O307" s="137">
        <f t="shared" si="153"/>
        <v>100</v>
      </c>
      <c r="P307" s="137">
        <f t="shared" si="154"/>
        <v>101</v>
      </c>
      <c r="Q307" s="137">
        <f t="shared" si="155"/>
        <v>100</v>
      </c>
      <c r="R307" s="14">
        <f t="shared" si="156"/>
        <v>0</v>
      </c>
    </row>
    <row r="308" spans="1:18" s="2" customFormat="1" ht="22.5" hidden="1">
      <c r="A308" s="225"/>
      <c r="B308" s="227"/>
      <c r="C308" s="305" t="s">
        <v>96</v>
      </c>
      <c r="D308" s="283">
        <v>37</v>
      </c>
      <c r="E308" s="135" t="s">
        <v>10</v>
      </c>
      <c r="F308" s="378">
        <f>SUM(F309)</f>
        <v>161735</v>
      </c>
      <c r="G308" s="378">
        <f aca="true" t="shared" si="162" ref="G308:M308">SUM(G309)</f>
        <v>200000</v>
      </c>
      <c r="H308" s="378">
        <f t="shared" si="162"/>
        <v>200000</v>
      </c>
      <c r="I308" s="378">
        <f t="shared" si="162"/>
        <v>200000</v>
      </c>
      <c r="J308" s="378">
        <f t="shared" si="162"/>
        <v>0</v>
      </c>
      <c r="K308" s="378">
        <f t="shared" si="162"/>
        <v>0</v>
      </c>
      <c r="L308" s="378">
        <f t="shared" si="162"/>
        <v>200000</v>
      </c>
      <c r="M308" s="378">
        <f t="shared" si="162"/>
        <v>0</v>
      </c>
      <c r="N308" s="284">
        <f t="shared" si="153"/>
        <v>123.6590719386651</v>
      </c>
      <c r="O308" s="285">
        <f t="shared" si="153"/>
        <v>100</v>
      </c>
      <c r="P308" s="285">
        <f t="shared" si="154"/>
        <v>101</v>
      </c>
      <c r="Q308" s="285">
        <f t="shared" si="155"/>
        <v>100</v>
      </c>
      <c r="R308" s="96">
        <f t="shared" si="156"/>
        <v>0</v>
      </c>
    </row>
    <row r="309" spans="1:18" s="2" customFormat="1" ht="22.5" hidden="1">
      <c r="A309" s="225"/>
      <c r="B309" s="227"/>
      <c r="C309" s="305" t="s">
        <v>96</v>
      </c>
      <c r="D309" s="283">
        <v>372</v>
      </c>
      <c r="E309" s="135" t="s">
        <v>66</v>
      </c>
      <c r="F309" s="306">
        <v>161735</v>
      </c>
      <c r="G309" s="327">
        <v>200000</v>
      </c>
      <c r="H309" s="306">
        <v>200000</v>
      </c>
      <c r="I309" s="306">
        <v>200000</v>
      </c>
      <c r="J309" s="306"/>
      <c r="K309" s="306"/>
      <c r="L309" s="306">
        <v>200000</v>
      </c>
      <c r="M309" s="306"/>
      <c r="N309" s="284">
        <f t="shared" si="153"/>
        <v>123.6590719386651</v>
      </c>
      <c r="O309" s="285">
        <f t="shared" si="153"/>
        <v>100</v>
      </c>
      <c r="P309" s="285">
        <f t="shared" si="154"/>
        <v>101</v>
      </c>
      <c r="Q309" s="285">
        <f t="shared" si="155"/>
        <v>100</v>
      </c>
      <c r="R309" s="96">
        <f t="shared" si="156"/>
        <v>0</v>
      </c>
    </row>
    <row r="310" spans="1:18" s="3" customFormat="1" ht="12.75" hidden="1">
      <c r="A310" s="225"/>
      <c r="B310" s="227"/>
      <c r="C310" s="225" t="s">
        <v>96</v>
      </c>
      <c r="D310" s="134">
        <v>38</v>
      </c>
      <c r="E310" s="135" t="s">
        <v>5</v>
      </c>
      <c r="F310" s="360">
        <f>SUM(F311)</f>
        <v>0</v>
      </c>
      <c r="G310" s="360">
        <f aca="true" t="shared" si="163" ref="G310:M310">SUM(G311)</f>
        <v>5000</v>
      </c>
      <c r="H310" s="360">
        <f t="shared" si="163"/>
        <v>5000</v>
      </c>
      <c r="I310" s="360">
        <f t="shared" si="163"/>
        <v>5000</v>
      </c>
      <c r="J310" s="360">
        <f t="shared" si="163"/>
        <v>0</v>
      </c>
      <c r="K310" s="360">
        <f t="shared" si="163"/>
        <v>0</v>
      </c>
      <c r="L310" s="360">
        <f t="shared" si="163"/>
        <v>5000</v>
      </c>
      <c r="M310" s="360">
        <f t="shared" si="163"/>
        <v>0</v>
      </c>
      <c r="N310" s="138" t="e">
        <f t="shared" si="153"/>
        <v>#DIV/0!</v>
      </c>
      <c r="O310" s="137">
        <f t="shared" si="153"/>
        <v>100</v>
      </c>
      <c r="P310" s="137">
        <f t="shared" si="154"/>
        <v>101</v>
      </c>
      <c r="Q310" s="137">
        <f t="shared" si="155"/>
        <v>100</v>
      </c>
      <c r="R310" s="14">
        <f t="shared" si="156"/>
        <v>0</v>
      </c>
    </row>
    <row r="311" spans="1:18" s="3" customFormat="1" ht="12.75" hidden="1">
      <c r="A311" s="225"/>
      <c r="B311" s="227"/>
      <c r="C311" s="225" t="s">
        <v>96</v>
      </c>
      <c r="D311" s="134">
        <v>381</v>
      </c>
      <c r="E311" s="135" t="s">
        <v>62</v>
      </c>
      <c r="F311" s="139"/>
      <c r="G311" s="228">
        <v>5000</v>
      </c>
      <c r="H311" s="139">
        <v>5000</v>
      </c>
      <c r="I311" s="139">
        <v>5000</v>
      </c>
      <c r="J311" s="139"/>
      <c r="K311" s="139"/>
      <c r="L311" s="139">
        <v>5000</v>
      </c>
      <c r="M311" s="139"/>
      <c r="N311" s="138" t="e">
        <f t="shared" si="153"/>
        <v>#DIV/0!</v>
      </c>
      <c r="O311" s="137">
        <f t="shared" si="153"/>
        <v>100</v>
      </c>
      <c r="P311" s="137">
        <f t="shared" si="154"/>
        <v>101</v>
      </c>
      <c r="Q311" s="137">
        <f t="shared" si="155"/>
        <v>100</v>
      </c>
      <c r="R311" s="14">
        <f t="shared" si="156"/>
        <v>0</v>
      </c>
    </row>
    <row r="312" spans="1:18" s="3" customFormat="1" ht="12.75" hidden="1">
      <c r="A312" s="316" t="s">
        <v>181</v>
      </c>
      <c r="B312" s="317"/>
      <c r="C312" s="318"/>
      <c r="D312" s="259" t="s">
        <v>322</v>
      </c>
      <c r="E312" s="237" t="s">
        <v>323</v>
      </c>
      <c r="F312" s="220">
        <f>SUM(F313,F317,F321,F325)</f>
        <v>19100</v>
      </c>
      <c r="G312" s="220">
        <f>SUM(G313,G317,G321,G325)</f>
        <v>35000</v>
      </c>
      <c r="H312" s="220">
        <f>SUM(H313,H317,H321,H325)</f>
        <v>42000</v>
      </c>
      <c r="I312" s="220">
        <f>SUM(I313,I317,I321,I325)</f>
        <v>35000</v>
      </c>
      <c r="J312" s="220" t="e">
        <f>+J313+J317+#REF!+J321</f>
        <v>#REF!</v>
      </c>
      <c r="K312" s="220" t="e">
        <f>+K313+K317+#REF!+K321</f>
        <v>#REF!</v>
      </c>
      <c r="L312" s="220">
        <f>SUM(L313,L317,L321,L325)</f>
        <v>35000</v>
      </c>
      <c r="M312" s="220">
        <f>SUM(M313,M317,M321,M325)</f>
        <v>0</v>
      </c>
      <c r="N312" s="220">
        <f t="shared" si="153"/>
        <v>183.24607329842934</v>
      </c>
      <c r="O312" s="238">
        <f>+H312/G312*100</f>
        <v>120</v>
      </c>
      <c r="P312" s="238">
        <f t="shared" si="154"/>
        <v>100.83333333333333</v>
      </c>
      <c r="Q312" s="238">
        <f t="shared" si="155"/>
        <v>100</v>
      </c>
      <c r="R312" s="34">
        <f t="shared" si="156"/>
        <v>0</v>
      </c>
    </row>
    <row r="313" spans="1:18" s="3" customFormat="1" ht="22.5" hidden="1">
      <c r="A313" s="267" t="s">
        <v>184</v>
      </c>
      <c r="B313" s="286"/>
      <c r="C313" s="287" t="s">
        <v>97</v>
      </c>
      <c r="D313" s="281" t="s">
        <v>267</v>
      </c>
      <c r="E313" s="250" t="s">
        <v>50</v>
      </c>
      <c r="F313" s="270">
        <f aca="true" t="shared" si="164" ref="F313:M315">SUM(F314)</f>
        <v>6600</v>
      </c>
      <c r="G313" s="270">
        <f t="shared" si="164"/>
        <v>8000</v>
      </c>
      <c r="H313" s="270">
        <f>SUM(H314)</f>
        <v>8000</v>
      </c>
      <c r="I313" s="270">
        <f t="shared" si="164"/>
        <v>8000</v>
      </c>
      <c r="J313" s="270">
        <v>66000</v>
      </c>
      <c r="K313" s="270">
        <v>50400</v>
      </c>
      <c r="L313" s="270">
        <f>SUM(L314)</f>
        <v>8000</v>
      </c>
      <c r="M313" s="270">
        <f>SUM(M314)</f>
        <v>0</v>
      </c>
      <c r="N313" s="270">
        <f t="shared" si="153"/>
        <v>121.21212121212122</v>
      </c>
      <c r="O313" s="269">
        <f t="shared" si="153"/>
        <v>100</v>
      </c>
      <c r="P313" s="269">
        <f t="shared" si="154"/>
        <v>101</v>
      </c>
      <c r="Q313" s="269">
        <f t="shared" si="155"/>
        <v>100</v>
      </c>
      <c r="R313" s="94">
        <f t="shared" si="156"/>
        <v>0</v>
      </c>
    </row>
    <row r="314" spans="1:18" s="3" customFormat="1" ht="12.75" hidden="1">
      <c r="A314" s="225"/>
      <c r="B314" s="227">
        <v>1</v>
      </c>
      <c r="C314" s="271" t="s">
        <v>97</v>
      </c>
      <c r="D314" s="134">
        <v>3</v>
      </c>
      <c r="E314" s="135" t="s">
        <v>3</v>
      </c>
      <c r="F314" s="360">
        <f t="shared" si="164"/>
        <v>6600</v>
      </c>
      <c r="G314" s="360">
        <f t="shared" si="164"/>
        <v>8000</v>
      </c>
      <c r="H314" s="360">
        <f>SUM(H315)</f>
        <v>8000</v>
      </c>
      <c r="I314" s="360">
        <f t="shared" si="164"/>
        <v>8000</v>
      </c>
      <c r="J314" s="360">
        <v>66000</v>
      </c>
      <c r="K314" s="360">
        <v>50400</v>
      </c>
      <c r="L314" s="360">
        <f>SUM(L315)</f>
        <v>8000</v>
      </c>
      <c r="M314" s="360">
        <f>SUM(M315)</f>
        <v>0</v>
      </c>
      <c r="N314" s="138">
        <f t="shared" si="153"/>
        <v>121.21212121212122</v>
      </c>
      <c r="O314" s="137">
        <f t="shared" si="153"/>
        <v>100</v>
      </c>
      <c r="P314" s="137">
        <f t="shared" si="154"/>
        <v>101</v>
      </c>
      <c r="Q314" s="137">
        <f t="shared" si="155"/>
        <v>100</v>
      </c>
      <c r="R314" s="14">
        <f t="shared" si="156"/>
        <v>0</v>
      </c>
    </row>
    <row r="315" spans="1:18" s="3" customFormat="1" ht="12.75" hidden="1">
      <c r="A315" s="225"/>
      <c r="B315" s="227"/>
      <c r="C315" s="271" t="s">
        <v>97</v>
      </c>
      <c r="D315" s="134">
        <v>38</v>
      </c>
      <c r="E315" s="135" t="s">
        <v>5</v>
      </c>
      <c r="F315" s="360">
        <f>SUM(F316)</f>
        <v>6600</v>
      </c>
      <c r="G315" s="360">
        <f t="shared" si="164"/>
        <v>8000</v>
      </c>
      <c r="H315" s="360">
        <f t="shared" si="164"/>
        <v>8000</v>
      </c>
      <c r="I315" s="360">
        <f t="shared" si="164"/>
        <v>8000</v>
      </c>
      <c r="J315" s="360">
        <f t="shared" si="164"/>
        <v>0</v>
      </c>
      <c r="K315" s="360">
        <f t="shared" si="164"/>
        <v>0</v>
      </c>
      <c r="L315" s="360">
        <f t="shared" si="164"/>
        <v>8000</v>
      </c>
      <c r="M315" s="360">
        <f t="shared" si="164"/>
        <v>0</v>
      </c>
      <c r="N315" s="138">
        <f t="shared" si="153"/>
        <v>121.21212121212122</v>
      </c>
      <c r="O315" s="137">
        <f t="shared" si="153"/>
        <v>100</v>
      </c>
      <c r="P315" s="137">
        <f t="shared" si="154"/>
        <v>101</v>
      </c>
      <c r="Q315" s="137">
        <f t="shared" si="155"/>
        <v>100</v>
      </c>
      <c r="R315" s="14">
        <f t="shared" si="156"/>
        <v>0</v>
      </c>
    </row>
    <row r="316" spans="1:18" s="3" customFormat="1" ht="12.75" hidden="1">
      <c r="A316" s="225"/>
      <c r="B316" s="227"/>
      <c r="C316" s="271" t="s">
        <v>97</v>
      </c>
      <c r="D316" s="134">
        <v>381</v>
      </c>
      <c r="E316" s="135" t="s">
        <v>62</v>
      </c>
      <c r="F316" s="139">
        <v>6600</v>
      </c>
      <c r="G316" s="228">
        <v>8000</v>
      </c>
      <c r="H316" s="139">
        <v>8000</v>
      </c>
      <c r="I316" s="139">
        <v>8000</v>
      </c>
      <c r="J316" s="139"/>
      <c r="K316" s="139"/>
      <c r="L316" s="139">
        <v>8000</v>
      </c>
      <c r="M316" s="139"/>
      <c r="N316" s="138">
        <f t="shared" si="153"/>
        <v>121.21212121212122</v>
      </c>
      <c r="O316" s="137">
        <f t="shared" si="153"/>
        <v>100</v>
      </c>
      <c r="P316" s="137">
        <f t="shared" si="154"/>
        <v>101</v>
      </c>
      <c r="Q316" s="137">
        <f t="shared" si="155"/>
        <v>100</v>
      </c>
      <c r="R316" s="14">
        <f t="shared" si="156"/>
        <v>0</v>
      </c>
    </row>
    <row r="317" spans="1:18" ht="12.75" hidden="1">
      <c r="A317" s="221" t="s">
        <v>182</v>
      </c>
      <c r="B317" s="239"/>
      <c r="C317" s="253" t="s">
        <v>97</v>
      </c>
      <c r="D317" s="254" t="s">
        <v>267</v>
      </c>
      <c r="E317" s="223" t="s">
        <v>372</v>
      </c>
      <c r="F317" s="224">
        <f aca="true" t="shared" si="165" ref="F317:M319">SUM(F318)</f>
        <v>9000</v>
      </c>
      <c r="G317" s="224">
        <f t="shared" si="165"/>
        <v>15000</v>
      </c>
      <c r="H317" s="224">
        <f>SUM(H318)</f>
        <v>15000</v>
      </c>
      <c r="I317" s="224">
        <f t="shared" si="165"/>
        <v>15000</v>
      </c>
      <c r="J317" s="224">
        <v>40000</v>
      </c>
      <c r="K317" s="224">
        <f>+K318</f>
        <v>27000</v>
      </c>
      <c r="L317" s="224">
        <f>SUM(L318)</f>
        <v>15000</v>
      </c>
      <c r="M317" s="224">
        <f>SUM(M318)</f>
        <v>0</v>
      </c>
      <c r="N317" s="224">
        <f t="shared" si="153"/>
        <v>166.66666666666669</v>
      </c>
      <c r="O317" s="241">
        <f t="shared" si="153"/>
        <v>100</v>
      </c>
      <c r="P317" s="241">
        <f t="shared" si="154"/>
        <v>101</v>
      </c>
      <c r="Q317" s="241">
        <f t="shared" si="155"/>
        <v>100</v>
      </c>
      <c r="R317" s="32">
        <f t="shared" si="156"/>
        <v>0</v>
      </c>
    </row>
    <row r="318" spans="1:18" s="2" customFormat="1" ht="12.75" hidden="1">
      <c r="A318" s="225"/>
      <c r="B318" s="227">
        <v>1</v>
      </c>
      <c r="C318" s="225" t="s">
        <v>97</v>
      </c>
      <c r="D318" s="134">
        <v>3</v>
      </c>
      <c r="E318" s="135" t="s">
        <v>3</v>
      </c>
      <c r="F318" s="360">
        <f t="shared" si="165"/>
        <v>9000</v>
      </c>
      <c r="G318" s="360">
        <f t="shared" si="165"/>
        <v>15000</v>
      </c>
      <c r="H318" s="360">
        <f>SUM(H319)</f>
        <v>15000</v>
      </c>
      <c r="I318" s="360">
        <f t="shared" si="165"/>
        <v>15000</v>
      </c>
      <c r="J318" s="360">
        <v>40000</v>
      </c>
      <c r="K318" s="360">
        <v>27000</v>
      </c>
      <c r="L318" s="360">
        <f>SUM(L319)</f>
        <v>15000</v>
      </c>
      <c r="M318" s="360">
        <f>SUM(M319)</f>
        <v>0</v>
      </c>
      <c r="N318" s="138">
        <f>+G318/F318*100</f>
        <v>166.66666666666669</v>
      </c>
      <c r="O318" s="137">
        <f t="shared" si="153"/>
        <v>100</v>
      </c>
      <c r="P318" s="137">
        <f t="shared" si="154"/>
        <v>101</v>
      </c>
      <c r="Q318" s="137">
        <f t="shared" si="155"/>
        <v>100</v>
      </c>
      <c r="R318" s="14">
        <f t="shared" si="156"/>
        <v>0</v>
      </c>
    </row>
    <row r="319" spans="1:18" s="2" customFormat="1" ht="12.75" hidden="1">
      <c r="A319" s="225"/>
      <c r="B319" s="227"/>
      <c r="C319" s="225" t="s">
        <v>97</v>
      </c>
      <c r="D319" s="134">
        <v>38</v>
      </c>
      <c r="E319" s="135" t="s">
        <v>5</v>
      </c>
      <c r="F319" s="360">
        <f>SUM(F320)</f>
        <v>9000</v>
      </c>
      <c r="G319" s="360">
        <f t="shared" si="165"/>
        <v>15000</v>
      </c>
      <c r="H319" s="360">
        <f t="shared" si="165"/>
        <v>15000</v>
      </c>
      <c r="I319" s="360">
        <f t="shared" si="165"/>
        <v>15000</v>
      </c>
      <c r="J319" s="360">
        <f t="shared" si="165"/>
        <v>0</v>
      </c>
      <c r="K319" s="360">
        <f t="shared" si="165"/>
        <v>0</v>
      </c>
      <c r="L319" s="360">
        <f t="shared" si="165"/>
        <v>15000</v>
      </c>
      <c r="M319" s="360">
        <f t="shared" si="165"/>
        <v>0</v>
      </c>
      <c r="N319" s="138">
        <f t="shared" si="153"/>
        <v>166.66666666666669</v>
      </c>
      <c r="O319" s="137">
        <f t="shared" si="153"/>
        <v>100</v>
      </c>
      <c r="P319" s="137">
        <f t="shared" si="154"/>
        <v>101</v>
      </c>
      <c r="Q319" s="137">
        <f t="shared" si="155"/>
        <v>100</v>
      </c>
      <c r="R319" s="14">
        <f t="shared" si="156"/>
        <v>0</v>
      </c>
    </row>
    <row r="320" spans="1:18" s="2" customFormat="1" ht="12.75" hidden="1">
      <c r="A320" s="225"/>
      <c r="B320" s="227"/>
      <c r="C320" s="225" t="s">
        <v>97</v>
      </c>
      <c r="D320" s="134">
        <v>381</v>
      </c>
      <c r="E320" s="135" t="s">
        <v>62</v>
      </c>
      <c r="F320" s="139">
        <v>9000</v>
      </c>
      <c r="G320" s="228">
        <v>15000</v>
      </c>
      <c r="H320" s="139">
        <v>15000</v>
      </c>
      <c r="I320" s="139">
        <v>15000</v>
      </c>
      <c r="J320" s="139"/>
      <c r="K320" s="139"/>
      <c r="L320" s="139">
        <v>15000</v>
      </c>
      <c r="M320" s="139"/>
      <c r="N320" s="138">
        <f t="shared" si="153"/>
        <v>166.66666666666669</v>
      </c>
      <c r="O320" s="137">
        <f t="shared" si="153"/>
        <v>100</v>
      </c>
      <c r="P320" s="137">
        <f t="shared" si="154"/>
        <v>101</v>
      </c>
      <c r="Q320" s="137">
        <f t="shared" si="155"/>
        <v>100</v>
      </c>
      <c r="R320" s="14">
        <f t="shared" si="156"/>
        <v>0</v>
      </c>
    </row>
    <row r="321" spans="1:18" ht="12.75" hidden="1">
      <c r="A321" s="221" t="s">
        <v>185</v>
      </c>
      <c r="B321" s="239"/>
      <c r="C321" s="253" t="s">
        <v>97</v>
      </c>
      <c r="D321" s="254" t="s">
        <v>267</v>
      </c>
      <c r="E321" s="223" t="s">
        <v>375</v>
      </c>
      <c r="F321" s="224">
        <f aca="true" t="shared" si="166" ref="F321:M323">SUM(F322)</f>
        <v>3500</v>
      </c>
      <c r="G321" s="224">
        <f t="shared" si="166"/>
        <v>7000</v>
      </c>
      <c r="H321" s="224">
        <f>SUM(H322)</f>
        <v>14000</v>
      </c>
      <c r="I321" s="224">
        <f t="shared" si="166"/>
        <v>10000</v>
      </c>
      <c r="J321" s="224">
        <v>165000</v>
      </c>
      <c r="K321" s="224">
        <v>76500</v>
      </c>
      <c r="L321" s="224">
        <f>SUM(L322)</f>
        <v>10000</v>
      </c>
      <c r="M321" s="224">
        <f>SUM(M322)</f>
        <v>0</v>
      </c>
      <c r="N321" s="224">
        <f aca="true" t="shared" si="167" ref="N321:O329">+G321/F321*100</f>
        <v>200</v>
      </c>
      <c r="O321" s="241">
        <f t="shared" si="167"/>
        <v>200</v>
      </c>
      <c r="P321" s="241">
        <f t="shared" si="154"/>
        <v>100.71428571428571</v>
      </c>
      <c r="Q321" s="241">
        <f t="shared" si="155"/>
        <v>100</v>
      </c>
      <c r="R321" s="32">
        <f t="shared" si="156"/>
        <v>0</v>
      </c>
    </row>
    <row r="322" spans="1:18" s="2" customFormat="1" ht="12.75" hidden="1">
      <c r="A322" s="225"/>
      <c r="B322" s="227">
        <v>1</v>
      </c>
      <c r="C322" s="225" t="s">
        <v>97</v>
      </c>
      <c r="D322" s="134">
        <v>3</v>
      </c>
      <c r="E322" s="135" t="s">
        <v>3</v>
      </c>
      <c r="F322" s="360">
        <f t="shared" si="166"/>
        <v>3500</v>
      </c>
      <c r="G322" s="360">
        <f t="shared" si="166"/>
        <v>7000</v>
      </c>
      <c r="H322" s="360">
        <f>SUM(H323)</f>
        <v>14000</v>
      </c>
      <c r="I322" s="360">
        <f t="shared" si="166"/>
        <v>10000</v>
      </c>
      <c r="J322" s="360">
        <v>165000</v>
      </c>
      <c r="K322" s="360">
        <v>76500</v>
      </c>
      <c r="L322" s="360">
        <f>SUM(L323)</f>
        <v>10000</v>
      </c>
      <c r="M322" s="360">
        <f>SUM(M323)</f>
        <v>0</v>
      </c>
      <c r="N322" s="138">
        <f t="shared" si="167"/>
        <v>200</v>
      </c>
      <c r="O322" s="137">
        <f t="shared" si="167"/>
        <v>200</v>
      </c>
      <c r="P322" s="137">
        <f t="shared" si="154"/>
        <v>100.71428571428571</v>
      </c>
      <c r="Q322" s="137">
        <f t="shared" si="155"/>
        <v>100</v>
      </c>
      <c r="R322" s="14">
        <f t="shared" si="156"/>
        <v>0</v>
      </c>
    </row>
    <row r="323" spans="1:18" s="2" customFormat="1" ht="12.75" hidden="1">
      <c r="A323" s="225"/>
      <c r="B323" s="227"/>
      <c r="C323" s="225" t="s">
        <v>97</v>
      </c>
      <c r="D323" s="134">
        <v>38</v>
      </c>
      <c r="E323" s="135" t="s">
        <v>5</v>
      </c>
      <c r="F323" s="360">
        <f>SUM(F324)</f>
        <v>3500</v>
      </c>
      <c r="G323" s="360">
        <f t="shared" si="166"/>
        <v>7000</v>
      </c>
      <c r="H323" s="360">
        <f t="shared" si="166"/>
        <v>14000</v>
      </c>
      <c r="I323" s="360">
        <f t="shared" si="166"/>
        <v>10000</v>
      </c>
      <c r="J323" s="360">
        <f t="shared" si="166"/>
        <v>0</v>
      </c>
      <c r="K323" s="360">
        <f t="shared" si="166"/>
        <v>0</v>
      </c>
      <c r="L323" s="360">
        <f t="shared" si="166"/>
        <v>10000</v>
      </c>
      <c r="M323" s="360">
        <f t="shared" si="166"/>
        <v>0</v>
      </c>
      <c r="N323" s="138">
        <f t="shared" si="167"/>
        <v>200</v>
      </c>
      <c r="O323" s="137">
        <f t="shared" si="167"/>
        <v>200</v>
      </c>
      <c r="P323" s="137">
        <f t="shared" si="154"/>
        <v>100.71428571428571</v>
      </c>
      <c r="Q323" s="137">
        <f t="shared" si="155"/>
        <v>100</v>
      </c>
      <c r="R323" s="14">
        <f t="shared" si="156"/>
        <v>0</v>
      </c>
    </row>
    <row r="324" spans="1:18" s="2" customFormat="1" ht="12.75" hidden="1">
      <c r="A324" s="225"/>
      <c r="B324" s="227"/>
      <c r="C324" s="225" t="s">
        <v>97</v>
      </c>
      <c r="D324" s="134">
        <v>381</v>
      </c>
      <c r="E324" s="135" t="s">
        <v>62</v>
      </c>
      <c r="F324" s="139">
        <v>3500</v>
      </c>
      <c r="G324" s="228">
        <v>7000</v>
      </c>
      <c r="H324" s="139">
        <v>14000</v>
      </c>
      <c r="I324" s="139">
        <v>10000</v>
      </c>
      <c r="J324" s="139"/>
      <c r="K324" s="139"/>
      <c r="L324" s="139">
        <v>10000</v>
      </c>
      <c r="M324" s="139"/>
      <c r="N324" s="138">
        <f t="shared" si="167"/>
        <v>200</v>
      </c>
      <c r="O324" s="137">
        <f t="shared" si="167"/>
        <v>200</v>
      </c>
      <c r="P324" s="137">
        <f t="shared" si="154"/>
        <v>100.71428571428571</v>
      </c>
      <c r="Q324" s="137">
        <f t="shared" si="155"/>
        <v>100</v>
      </c>
      <c r="R324" s="14">
        <f t="shared" si="156"/>
        <v>0</v>
      </c>
    </row>
    <row r="325" spans="1:18" ht="12.75" hidden="1">
      <c r="A325" s="221" t="s">
        <v>183</v>
      </c>
      <c r="B325" s="239"/>
      <c r="C325" s="253" t="s">
        <v>97</v>
      </c>
      <c r="D325" s="254" t="s">
        <v>267</v>
      </c>
      <c r="E325" s="223" t="s">
        <v>373</v>
      </c>
      <c r="F325" s="224">
        <f aca="true" t="shared" si="168" ref="F325:K325">SUM(F326)</f>
        <v>0</v>
      </c>
      <c r="G325" s="319">
        <f t="shared" si="168"/>
        <v>5000</v>
      </c>
      <c r="H325" s="319">
        <f>SUM(H326)</f>
        <v>5000</v>
      </c>
      <c r="I325" s="319">
        <f t="shared" si="168"/>
        <v>2000</v>
      </c>
      <c r="J325" s="319" t="e">
        <f t="shared" si="168"/>
        <v>#REF!</v>
      </c>
      <c r="K325" s="319" t="e">
        <f t="shared" si="168"/>
        <v>#REF!</v>
      </c>
      <c r="L325" s="319">
        <f>SUM(L326)</f>
        <v>2000</v>
      </c>
      <c r="M325" s="319">
        <f>SUM(M326)</f>
        <v>0</v>
      </c>
      <c r="N325" s="224" t="e">
        <f t="shared" si="167"/>
        <v>#DIV/0!</v>
      </c>
      <c r="O325" s="241">
        <f t="shared" si="167"/>
        <v>100</v>
      </c>
      <c r="P325" s="241">
        <f>+I325/H325+100</f>
        <v>100.4</v>
      </c>
      <c r="Q325" s="241">
        <f>+L325/I325*100</f>
        <v>100</v>
      </c>
      <c r="R325" s="32">
        <f>+M325/L325*100</f>
        <v>0</v>
      </c>
    </row>
    <row r="326" spans="1:18" ht="12.75" hidden="1">
      <c r="A326" s="292"/>
      <c r="B326" s="293">
        <v>1</v>
      </c>
      <c r="C326" s="294" t="s">
        <v>97</v>
      </c>
      <c r="D326" s="320">
        <v>3</v>
      </c>
      <c r="E326" s="321" t="s">
        <v>5</v>
      </c>
      <c r="F326" s="379">
        <f>SUM(F327)</f>
        <v>0</v>
      </c>
      <c r="G326" s="380">
        <f>SUM(G327)</f>
        <v>5000</v>
      </c>
      <c r="H326" s="381">
        <f>SUM(H327)</f>
        <v>5000</v>
      </c>
      <c r="I326" s="380">
        <f>SUM(I327)</f>
        <v>2000</v>
      </c>
      <c r="J326" s="382" t="e">
        <f>SUM(#REF!)</f>
        <v>#REF!</v>
      </c>
      <c r="K326" s="382" t="e">
        <f>SUM(#REF!)</f>
        <v>#REF!</v>
      </c>
      <c r="L326" s="383">
        <f>SUM(L327)</f>
        <v>2000</v>
      </c>
      <c r="M326" s="383">
        <f>SUM(M327)</f>
        <v>0</v>
      </c>
      <c r="N326" s="138" t="e">
        <f t="shared" si="167"/>
        <v>#DIV/0!</v>
      </c>
      <c r="O326" s="137">
        <f t="shared" si="167"/>
        <v>100</v>
      </c>
      <c r="P326" s="137">
        <f>+I326/H326+100</f>
        <v>100.4</v>
      </c>
      <c r="Q326" s="137">
        <f>+L326/I326*100</f>
        <v>100</v>
      </c>
      <c r="R326" s="14">
        <f>+M326/L326*100</f>
        <v>0</v>
      </c>
    </row>
    <row r="327" spans="1:18" ht="12.75" hidden="1">
      <c r="A327" s="292"/>
      <c r="B327" s="293"/>
      <c r="C327" s="294" t="s">
        <v>97</v>
      </c>
      <c r="D327" s="320">
        <v>38</v>
      </c>
      <c r="E327" s="321" t="s">
        <v>5</v>
      </c>
      <c r="F327" s="379">
        <f>SUM(F328)</f>
        <v>0</v>
      </c>
      <c r="G327" s="379">
        <f aca="true" t="shared" si="169" ref="G327:M327">SUM(G328)</f>
        <v>5000</v>
      </c>
      <c r="H327" s="379">
        <f t="shared" si="169"/>
        <v>5000</v>
      </c>
      <c r="I327" s="379">
        <f t="shared" si="169"/>
        <v>2000</v>
      </c>
      <c r="J327" s="379">
        <f t="shared" si="169"/>
        <v>0</v>
      </c>
      <c r="K327" s="379">
        <f t="shared" si="169"/>
        <v>0</v>
      </c>
      <c r="L327" s="379">
        <f t="shared" si="169"/>
        <v>2000</v>
      </c>
      <c r="M327" s="379">
        <f t="shared" si="169"/>
        <v>0</v>
      </c>
      <c r="N327" s="138" t="e">
        <f t="shared" si="167"/>
        <v>#DIV/0!</v>
      </c>
      <c r="O327" s="137">
        <f t="shared" si="167"/>
        <v>100</v>
      </c>
      <c r="P327" s="137">
        <f>+I327/H327+100</f>
        <v>100.4</v>
      </c>
      <c r="Q327" s="137">
        <f>+L327/I327*100</f>
        <v>100</v>
      </c>
      <c r="R327" s="14">
        <f>+M327/L327*100</f>
        <v>0</v>
      </c>
    </row>
    <row r="328" spans="1:18" s="42" customFormat="1" ht="12.75" hidden="1">
      <c r="A328" s="322"/>
      <c r="B328" s="323"/>
      <c r="C328" s="294" t="s">
        <v>97</v>
      </c>
      <c r="D328" s="320">
        <v>381</v>
      </c>
      <c r="E328" s="321" t="s">
        <v>62</v>
      </c>
      <c r="F328" s="324"/>
      <c r="G328" s="329">
        <v>5000</v>
      </c>
      <c r="H328" s="324">
        <v>5000</v>
      </c>
      <c r="I328" s="324">
        <v>2000</v>
      </c>
      <c r="J328" s="324"/>
      <c r="K328" s="324"/>
      <c r="L328" s="324">
        <v>2000</v>
      </c>
      <c r="M328" s="324"/>
      <c r="N328" s="325" t="e">
        <f t="shared" si="167"/>
        <v>#DIV/0!</v>
      </c>
      <c r="O328" s="137">
        <f t="shared" si="167"/>
        <v>100</v>
      </c>
      <c r="P328" s="137">
        <f>+I328/H328+100</f>
        <v>100.4</v>
      </c>
      <c r="Q328" s="137">
        <f>+L328/I328*100</f>
        <v>100</v>
      </c>
      <c r="R328" s="14">
        <f>+M328/L328*100</f>
        <v>0</v>
      </c>
    </row>
    <row r="329" spans="1:18" ht="12.75" hidden="1">
      <c r="A329" s="307" t="s">
        <v>196</v>
      </c>
      <c r="B329" s="242"/>
      <c r="C329" s="214"/>
      <c r="D329" s="472" t="s">
        <v>361</v>
      </c>
      <c r="E329" s="472"/>
      <c r="F329" s="310">
        <f>SUM(F331)</f>
        <v>0</v>
      </c>
      <c r="G329" s="310">
        <f>SUM(G331)</f>
        <v>25000</v>
      </c>
      <c r="H329" s="310">
        <f>SUM(H331)</f>
        <v>5000</v>
      </c>
      <c r="I329" s="310">
        <f>SUM(I331)</f>
        <v>10000</v>
      </c>
      <c r="J329" s="310">
        <v>1558500</v>
      </c>
      <c r="K329" s="310">
        <v>1273050</v>
      </c>
      <c r="L329" s="310">
        <f>SUM(L331)</f>
        <v>10000</v>
      </c>
      <c r="M329" s="310">
        <f>SUM(M331)</f>
        <v>0</v>
      </c>
      <c r="N329" s="310" t="e">
        <f t="shared" si="167"/>
        <v>#DIV/0!</v>
      </c>
      <c r="O329" s="311">
        <f t="shared" si="167"/>
        <v>20</v>
      </c>
      <c r="P329" s="311">
        <f>+I329/H329+100</f>
        <v>102</v>
      </c>
      <c r="Q329" s="311">
        <f>+L329/I329*100</f>
        <v>100</v>
      </c>
      <c r="R329" s="97">
        <f>+M329/L329*100</f>
        <v>0</v>
      </c>
    </row>
    <row r="330" spans="1:18" ht="12.75" hidden="1">
      <c r="A330" s="212" t="s">
        <v>91</v>
      </c>
      <c r="B330" s="242"/>
      <c r="C330" s="214" t="s">
        <v>368</v>
      </c>
      <c r="D330" s="172" t="s">
        <v>366</v>
      </c>
      <c r="E330" s="131"/>
      <c r="F330" s="132"/>
      <c r="G330" s="132"/>
      <c r="H330" s="132"/>
      <c r="I330" s="132"/>
      <c r="J330" s="132"/>
      <c r="K330" s="132"/>
      <c r="L330" s="132"/>
      <c r="M330" s="132"/>
      <c r="N330" s="132"/>
      <c r="O330" s="168"/>
      <c r="P330" s="168"/>
      <c r="Q330" s="168"/>
      <c r="R330" s="31"/>
    </row>
    <row r="331" spans="1:18" ht="12.75" hidden="1">
      <c r="A331" s="217" t="s">
        <v>364</v>
      </c>
      <c r="B331" s="235"/>
      <c r="C331" s="219"/>
      <c r="D331" s="259" t="s">
        <v>367</v>
      </c>
      <c r="E331" s="237" t="s">
        <v>390</v>
      </c>
      <c r="F331" s="220">
        <f aca="true" t="shared" si="170" ref="F331:I332">SUM(F332)</f>
        <v>0</v>
      </c>
      <c r="G331" s="220">
        <f t="shared" si="170"/>
        <v>25000</v>
      </c>
      <c r="H331" s="220">
        <f t="shared" si="170"/>
        <v>5000</v>
      </c>
      <c r="I331" s="220">
        <f t="shared" si="170"/>
        <v>10000</v>
      </c>
      <c r="J331" s="220" t="e">
        <f>+J332+#REF!+#REF!</f>
        <v>#REF!</v>
      </c>
      <c r="K331" s="220" t="e">
        <f>+K332+#REF!+#REF!</f>
        <v>#REF!</v>
      </c>
      <c r="L331" s="220">
        <f aca="true" t="shared" si="171" ref="L331:M336">SUM(L332)</f>
        <v>10000</v>
      </c>
      <c r="M331" s="220">
        <f t="shared" si="171"/>
        <v>0</v>
      </c>
      <c r="N331" s="220" t="e">
        <f>+G331/F331*100</f>
        <v>#DIV/0!</v>
      </c>
      <c r="O331" s="238">
        <f>+H331/G331*100</f>
        <v>20</v>
      </c>
      <c r="P331" s="238">
        <f aca="true" t="shared" si="172" ref="P331:P338">+I331/H331+100</f>
        <v>102</v>
      </c>
      <c r="Q331" s="238">
        <f aca="true" t="shared" si="173" ref="Q331:Q338">+L331/I331*100</f>
        <v>100</v>
      </c>
      <c r="R331" s="34">
        <f aca="true" t="shared" si="174" ref="R331:R338">+M331/L331*100</f>
        <v>0</v>
      </c>
    </row>
    <row r="332" spans="1:18" ht="12.75" hidden="1">
      <c r="A332" s="221" t="s">
        <v>365</v>
      </c>
      <c r="B332" s="239"/>
      <c r="C332" s="253" t="s">
        <v>363</v>
      </c>
      <c r="D332" s="254" t="s">
        <v>267</v>
      </c>
      <c r="E332" s="223" t="s">
        <v>369</v>
      </c>
      <c r="F332" s="224">
        <f t="shared" si="170"/>
        <v>0</v>
      </c>
      <c r="G332" s="224">
        <f t="shared" si="170"/>
        <v>25000</v>
      </c>
      <c r="H332" s="224">
        <f t="shared" si="170"/>
        <v>5000</v>
      </c>
      <c r="I332" s="224">
        <f t="shared" si="170"/>
        <v>10000</v>
      </c>
      <c r="J332" s="224">
        <v>829500</v>
      </c>
      <c r="K332" s="224">
        <v>854550</v>
      </c>
      <c r="L332" s="224">
        <f t="shared" si="171"/>
        <v>10000</v>
      </c>
      <c r="M332" s="224">
        <f t="shared" si="171"/>
        <v>0</v>
      </c>
      <c r="N332" s="224" t="e">
        <f>+G332/F332*100</f>
        <v>#DIV/0!</v>
      </c>
      <c r="O332" s="241">
        <f>+H332/G332*100</f>
        <v>20</v>
      </c>
      <c r="P332" s="241">
        <f t="shared" si="172"/>
        <v>102</v>
      </c>
      <c r="Q332" s="241">
        <f t="shared" si="173"/>
        <v>100</v>
      </c>
      <c r="R332" s="32">
        <f t="shared" si="174"/>
        <v>0</v>
      </c>
    </row>
    <row r="333" spans="1:18" ht="12.75" hidden="1">
      <c r="A333" s="225"/>
      <c r="B333" s="227">
        <v>1</v>
      </c>
      <c r="C333" s="225" t="s">
        <v>363</v>
      </c>
      <c r="D333" s="134">
        <v>3</v>
      </c>
      <c r="E333" s="135" t="s">
        <v>3</v>
      </c>
      <c r="F333" s="360">
        <f>SUM(F334,F336)</f>
        <v>0</v>
      </c>
      <c r="G333" s="360">
        <f>SUM(G334,G336)</f>
        <v>25000</v>
      </c>
      <c r="H333" s="360">
        <f aca="true" t="shared" si="175" ref="H333:M333">SUM(H334,H336)</f>
        <v>5000</v>
      </c>
      <c r="I333" s="360">
        <f t="shared" si="175"/>
        <v>10000</v>
      </c>
      <c r="J333" s="360">
        <f t="shared" si="175"/>
        <v>0</v>
      </c>
      <c r="K333" s="360">
        <f t="shared" si="175"/>
        <v>0</v>
      </c>
      <c r="L333" s="360">
        <f t="shared" si="175"/>
        <v>10000</v>
      </c>
      <c r="M333" s="360">
        <f t="shared" si="175"/>
        <v>0</v>
      </c>
      <c r="N333" s="138" t="e">
        <f>+N336</f>
        <v>#DIV/0!</v>
      </c>
      <c r="O333" s="137">
        <f>+H333/G333*100</f>
        <v>20</v>
      </c>
      <c r="P333" s="137">
        <f t="shared" si="172"/>
        <v>102</v>
      </c>
      <c r="Q333" s="137">
        <f t="shared" si="173"/>
        <v>100</v>
      </c>
      <c r="R333" s="14">
        <f t="shared" si="174"/>
        <v>0</v>
      </c>
    </row>
    <row r="334" spans="1:18" ht="12.75" hidden="1">
      <c r="A334" s="225"/>
      <c r="B334" s="227"/>
      <c r="C334" s="225" t="s">
        <v>363</v>
      </c>
      <c r="D334" s="134">
        <v>32</v>
      </c>
      <c r="E334" s="135" t="s">
        <v>4</v>
      </c>
      <c r="F334" s="360">
        <f>SUM(F335)</f>
        <v>0</v>
      </c>
      <c r="G334" s="360">
        <f>SUM(G335)</f>
        <v>15000</v>
      </c>
      <c r="H334" s="360">
        <f aca="true" t="shared" si="176" ref="H334:M334">SUM(H335)</f>
        <v>0</v>
      </c>
      <c r="I334" s="360">
        <f t="shared" si="176"/>
        <v>0</v>
      </c>
      <c r="J334" s="360">
        <f t="shared" si="176"/>
        <v>0</v>
      </c>
      <c r="K334" s="360">
        <f t="shared" si="176"/>
        <v>0</v>
      </c>
      <c r="L334" s="360">
        <f t="shared" si="176"/>
        <v>0</v>
      </c>
      <c r="M334" s="360">
        <f t="shared" si="176"/>
        <v>0</v>
      </c>
      <c r="N334" s="138"/>
      <c r="O334" s="137"/>
      <c r="P334" s="137"/>
      <c r="Q334" s="137"/>
      <c r="R334" s="14"/>
    </row>
    <row r="335" spans="1:18" ht="12.75" hidden="1">
      <c r="A335" s="225"/>
      <c r="B335" s="227"/>
      <c r="C335" s="225" t="s">
        <v>363</v>
      </c>
      <c r="D335" s="134">
        <v>323</v>
      </c>
      <c r="E335" s="135" t="s">
        <v>408</v>
      </c>
      <c r="F335" s="360"/>
      <c r="G335" s="360">
        <v>15000</v>
      </c>
      <c r="H335" s="360"/>
      <c r="I335" s="360"/>
      <c r="J335" s="360"/>
      <c r="K335" s="360"/>
      <c r="L335" s="360"/>
      <c r="M335" s="360"/>
      <c r="N335" s="138"/>
      <c r="O335" s="137"/>
      <c r="P335" s="137"/>
      <c r="Q335" s="137"/>
      <c r="R335" s="14"/>
    </row>
    <row r="336" spans="1:18" ht="12.75" hidden="1">
      <c r="A336" s="225"/>
      <c r="B336" s="227"/>
      <c r="C336" s="225" t="s">
        <v>363</v>
      </c>
      <c r="D336" s="134">
        <v>38</v>
      </c>
      <c r="E336" s="135" t="s">
        <v>362</v>
      </c>
      <c r="F336" s="360">
        <f aca="true" t="shared" si="177" ref="F336:K336">SUM(F337)</f>
        <v>0</v>
      </c>
      <c r="G336" s="360">
        <f t="shared" si="177"/>
        <v>10000</v>
      </c>
      <c r="H336" s="360">
        <f t="shared" si="177"/>
        <v>5000</v>
      </c>
      <c r="I336" s="360">
        <f t="shared" si="177"/>
        <v>10000</v>
      </c>
      <c r="J336" s="360">
        <f t="shared" si="177"/>
        <v>0</v>
      </c>
      <c r="K336" s="360">
        <f t="shared" si="177"/>
        <v>0</v>
      </c>
      <c r="L336" s="360">
        <f t="shared" si="171"/>
        <v>10000</v>
      </c>
      <c r="M336" s="360">
        <f t="shared" si="171"/>
        <v>0</v>
      </c>
      <c r="N336" s="138" t="e">
        <f aca="true" t="shared" si="178" ref="N336:O338">+G336/F336*100</f>
        <v>#DIV/0!</v>
      </c>
      <c r="O336" s="137">
        <f t="shared" si="178"/>
        <v>50</v>
      </c>
      <c r="P336" s="137">
        <f t="shared" si="172"/>
        <v>102</v>
      </c>
      <c r="Q336" s="137">
        <f t="shared" si="173"/>
        <v>100</v>
      </c>
      <c r="R336" s="14">
        <f t="shared" si="174"/>
        <v>0</v>
      </c>
    </row>
    <row r="337" spans="1:18" ht="12.75" hidden="1">
      <c r="A337" s="225"/>
      <c r="B337" s="227"/>
      <c r="C337" s="225" t="s">
        <v>363</v>
      </c>
      <c r="D337" s="134">
        <v>3811</v>
      </c>
      <c r="E337" s="135" t="s">
        <v>37</v>
      </c>
      <c r="F337" s="139"/>
      <c r="G337" s="228">
        <v>10000</v>
      </c>
      <c r="H337" s="139">
        <v>5000</v>
      </c>
      <c r="I337" s="139">
        <v>10000</v>
      </c>
      <c r="J337" s="139"/>
      <c r="K337" s="139"/>
      <c r="L337" s="139">
        <v>10000</v>
      </c>
      <c r="M337" s="139"/>
      <c r="N337" s="138" t="e">
        <f t="shared" si="178"/>
        <v>#DIV/0!</v>
      </c>
      <c r="O337" s="137">
        <f t="shared" si="178"/>
        <v>50</v>
      </c>
      <c r="P337" s="137">
        <f t="shared" si="172"/>
        <v>102</v>
      </c>
      <c r="Q337" s="137">
        <f t="shared" si="173"/>
        <v>100</v>
      </c>
      <c r="R337" s="14">
        <f t="shared" si="174"/>
        <v>0</v>
      </c>
    </row>
    <row r="338" spans="1:18" ht="12.75" hidden="1">
      <c r="A338" s="307" t="s">
        <v>196</v>
      </c>
      <c r="B338" s="242"/>
      <c r="C338" s="214"/>
      <c r="D338" s="472" t="s">
        <v>381</v>
      </c>
      <c r="E338" s="472"/>
      <c r="F338" s="310">
        <f>SUM(F340)</f>
        <v>1046971</v>
      </c>
      <c r="G338" s="310">
        <f>SUM(G340)</f>
        <v>0</v>
      </c>
      <c r="H338" s="310">
        <f>SUM(H340)</f>
        <v>0</v>
      </c>
      <c r="I338" s="310">
        <f>SUM(I340)</f>
        <v>0</v>
      </c>
      <c r="J338" s="310">
        <v>1558500</v>
      </c>
      <c r="K338" s="310">
        <v>1273050</v>
      </c>
      <c r="L338" s="310">
        <f>SUM(L340)</f>
        <v>0</v>
      </c>
      <c r="M338" s="310">
        <f>SUM(M340)</f>
        <v>0</v>
      </c>
      <c r="N338" s="310">
        <f t="shared" si="178"/>
        <v>0</v>
      </c>
      <c r="O338" s="311" t="e">
        <f t="shared" si="178"/>
        <v>#DIV/0!</v>
      </c>
      <c r="P338" s="311" t="e">
        <f t="shared" si="172"/>
        <v>#DIV/0!</v>
      </c>
      <c r="Q338" s="311" t="e">
        <f t="shared" si="173"/>
        <v>#DIV/0!</v>
      </c>
      <c r="R338" s="97" t="e">
        <f t="shared" si="174"/>
        <v>#DIV/0!</v>
      </c>
    </row>
    <row r="339" spans="1:18" ht="12.75" hidden="1">
      <c r="A339" s="212" t="s">
        <v>91</v>
      </c>
      <c r="B339" s="242"/>
      <c r="C339" s="214" t="s">
        <v>387</v>
      </c>
      <c r="D339" s="172" t="s">
        <v>382</v>
      </c>
      <c r="E339" s="131"/>
      <c r="F339" s="132"/>
      <c r="G339" s="132"/>
      <c r="H339" s="132"/>
      <c r="I339" s="132"/>
      <c r="J339" s="132"/>
      <c r="K339" s="132"/>
      <c r="L339" s="132"/>
      <c r="M339" s="132"/>
      <c r="N339" s="132"/>
      <c r="O339" s="168"/>
      <c r="P339" s="168"/>
      <c r="Q339" s="168"/>
      <c r="R339" s="31"/>
    </row>
    <row r="340" spans="1:18" ht="12.75" hidden="1">
      <c r="A340" s="217" t="s">
        <v>364</v>
      </c>
      <c r="B340" s="235"/>
      <c r="C340" s="219"/>
      <c r="D340" s="237" t="s">
        <v>384</v>
      </c>
      <c r="E340" s="237" t="s">
        <v>385</v>
      </c>
      <c r="F340" s="220">
        <f aca="true" t="shared" si="179" ref="F340:K343">SUM(F341)</f>
        <v>1046971</v>
      </c>
      <c r="G340" s="220">
        <f t="shared" si="179"/>
        <v>0</v>
      </c>
      <c r="H340" s="220">
        <f>SUM(H341)</f>
        <v>0</v>
      </c>
      <c r="I340" s="220">
        <f t="shared" si="179"/>
        <v>0</v>
      </c>
      <c r="J340" s="220" t="e">
        <f>+J341+#REF!+#REF!</f>
        <v>#REF!</v>
      </c>
      <c r="K340" s="220" t="e">
        <f>+K341+#REF!+#REF!</f>
        <v>#REF!</v>
      </c>
      <c r="L340" s="220">
        <f aca="true" t="shared" si="180" ref="L340:M343">SUM(L341)</f>
        <v>0</v>
      </c>
      <c r="M340" s="220">
        <f t="shared" si="180"/>
        <v>0</v>
      </c>
      <c r="N340" s="220">
        <f>+G340/F340*100</f>
        <v>0</v>
      </c>
      <c r="O340" s="238" t="e">
        <f>+H340/G340*100</f>
        <v>#DIV/0!</v>
      </c>
      <c r="P340" s="238" t="e">
        <f>+I340/H340+100</f>
        <v>#DIV/0!</v>
      </c>
      <c r="Q340" s="238" t="e">
        <f>+L340/I340*100</f>
        <v>#DIV/0!</v>
      </c>
      <c r="R340" s="34" t="e">
        <f>+M340/L340*100</f>
        <v>#DIV/0!</v>
      </c>
    </row>
    <row r="341" spans="1:18" ht="12.75" hidden="1">
      <c r="A341" s="221" t="s">
        <v>365</v>
      </c>
      <c r="B341" s="239"/>
      <c r="C341" s="253" t="s">
        <v>388</v>
      </c>
      <c r="D341" s="254" t="s">
        <v>267</v>
      </c>
      <c r="E341" s="223" t="s">
        <v>383</v>
      </c>
      <c r="F341" s="224">
        <f t="shared" si="179"/>
        <v>1046971</v>
      </c>
      <c r="G341" s="224">
        <f t="shared" si="179"/>
        <v>0</v>
      </c>
      <c r="H341" s="224">
        <f>SUM(H342)</f>
        <v>0</v>
      </c>
      <c r="I341" s="224">
        <f t="shared" si="179"/>
        <v>0</v>
      </c>
      <c r="J341" s="224">
        <v>829500</v>
      </c>
      <c r="K341" s="224">
        <v>854550</v>
      </c>
      <c r="L341" s="224">
        <f t="shared" si="180"/>
        <v>0</v>
      </c>
      <c r="M341" s="224">
        <f t="shared" si="180"/>
        <v>0</v>
      </c>
      <c r="N341" s="224">
        <f>+G341/F341*100</f>
        <v>0</v>
      </c>
      <c r="O341" s="241" t="e">
        <f>+H341/G341*100</f>
        <v>#DIV/0!</v>
      </c>
      <c r="P341" s="241" t="e">
        <f>+I341/H341+100</f>
        <v>#DIV/0!</v>
      </c>
      <c r="Q341" s="241" t="e">
        <f>+L341/I341*100</f>
        <v>#DIV/0!</v>
      </c>
      <c r="R341" s="32" t="e">
        <f>+M341/L341*100</f>
        <v>#DIV/0!</v>
      </c>
    </row>
    <row r="342" spans="1:18" ht="12.75" hidden="1">
      <c r="A342" s="225"/>
      <c r="B342" s="227" t="s">
        <v>396</v>
      </c>
      <c r="C342" s="225" t="s">
        <v>388</v>
      </c>
      <c r="D342" s="134">
        <v>3</v>
      </c>
      <c r="E342" s="135" t="s">
        <v>3</v>
      </c>
      <c r="F342" s="360">
        <f t="shared" si="179"/>
        <v>1046971</v>
      </c>
      <c r="G342" s="360">
        <f t="shared" si="179"/>
        <v>0</v>
      </c>
      <c r="H342" s="360">
        <f>SUM(H343)</f>
        <v>0</v>
      </c>
      <c r="I342" s="360">
        <f t="shared" si="179"/>
        <v>0</v>
      </c>
      <c r="J342" s="360">
        <v>829500</v>
      </c>
      <c r="K342" s="360">
        <v>854550</v>
      </c>
      <c r="L342" s="360">
        <f t="shared" si="180"/>
        <v>0</v>
      </c>
      <c r="M342" s="360">
        <f t="shared" si="180"/>
        <v>0</v>
      </c>
      <c r="N342" s="138">
        <f>+N343</f>
        <v>0</v>
      </c>
      <c r="O342" s="137" t="e">
        <f>+H342/G342*100</f>
        <v>#DIV/0!</v>
      </c>
      <c r="P342" s="137" t="e">
        <f>+I342/H342+100</f>
        <v>#DIV/0!</v>
      </c>
      <c r="Q342" s="137" t="e">
        <f>+L342/I342*100</f>
        <v>#DIV/0!</v>
      </c>
      <c r="R342" s="14" t="e">
        <f>+M342/L342*100</f>
        <v>#DIV/0!</v>
      </c>
    </row>
    <row r="343" spans="1:18" ht="12.75" hidden="1">
      <c r="A343" s="225"/>
      <c r="B343" s="227"/>
      <c r="C343" s="225" t="s">
        <v>388</v>
      </c>
      <c r="D343" s="134">
        <v>38</v>
      </c>
      <c r="E343" s="135" t="s">
        <v>34</v>
      </c>
      <c r="F343" s="360">
        <f>SUM(F344)</f>
        <v>1046971</v>
      </c>
      <c r="G343" s="360">
        <f t="shared" si="179"/>
        <v>0</v>
      </c>
      <c r="H343" s="360">
        <f>SUM(H344)</f>
        <v>0</v>
      </c>
      <c r="I343" s="360">
        <f t="shared" si="179"/>
        <v>0</v>
      </c>
      <c r="J343" s="360" t="e">
        <f t="shared" si="179"/>
        <v>#REF!</v>
      </c>
      <c r="K343" s="360" t="e">
        <f t="shared" si="179"/>
        <v>#REF!</v>
      </c>
      <c r="L343" s="360">
        <f t="shared" si="180"/>
        <v>0</v>
      </c>
      <c r="M343" s="360">
        <f t="shared" si="180"/>
        <v>0</v>
      </c>
      <c r="N343" s="138">
        <f>+G343/F343*100</f>
        <v>0</v>
      </c>
      <c r="O343" s="137" t="e">
        <f>+H343/G343*100</f>
        <v>#DIV/0!</v>
      </c>
      <c r="P343" s="137" t="e">
        <f>+I343/H343+100</f>
        <v>#DIV/0!</v>
      </c>
      <c r="Q343" s="137" t="e">
        <f>+L343/I343*100</f>
        <v>#DIV/0!</v>
      </c>
      <c r="R343" s="14" t="e">
        <f>+M343/L343*100</f>
        <v>#DIV/0!</v>
      </c>
    </row>
    <row r="344" spans="1:18" ht="12.75" hidden="1">
      <c r="A344" s="225"/>
      <c r="B344" s="227"/>
      <c r="C344" s="225" t="s">
        <v>388</v>
      </c>
      <c r="D344" s="134">
        <v>382</v>
      </c>
      <c r="E344" s="135" t="s">
        <v>386</v>
      </c>
      <c r="F344" s="139">
        <v>1046971</v>
      </c>
      <c r="G344" s="228"/>
      <c r="H344" s="139"/>
      <c r="I344" s="169"/>
      <c r="J344" s="139" t="e">
        <f>SUM(#REF!)</f>
        <v>#REF!</v>
      </c>
      <c r="K344" s="139" t="e">
        <f>SUM(#REF!)</f>
        <v>#REF!</v>
      </c>
      <c r="L344" s="139">
        <v>0</v>
      </c>
      <c r="M344" s="139">
        <v>0</v>
      </c>
      <c r="N344" s="138">
        <f>+G344/F344*100</f>
        <v>0</v>
      </c>
      <c r="O344" s="137" t="e">
        <f>+H344/G344*100</f>
        <v>#DIV/0!</v>
      </c>
      <c r="P344" s="137" t="e">
        <f>+I344/H344+100</f>
        <v>#DIV/0!</v>
      </c>
      <c r="Q344" s="137" t="e">
        <f>+L344/I344*100</f>
        <v>#DIV/0!</v>
      </c>
      <c r="R344" s="14" t="e">
        <f>+M344/L344*100</f>
        <v>#DIV/0!</v>
      </c>
    </row>
    <row r="345" spans="1:18" ht="12.75" hidden="1">
      <c r="A345" s="55" t="s">
        <v>411</v>
      </c>
      <c r="C345" s="41"/>
      <c r="D345" s="15"/>
      <c r="E345" s="15"/>
      <c r="F345" s="16"/>
      <c r="G345" s="50"/>
      <c r="H345" s="15"/>
      <c r="I345" s="50"/>
      <c r="J345" s="15"/>
      <c r="K345" s="15"/>
      <c r="L345" s="15"/>
      <c r="M345" s="15"/>
      <c r="N345" s="19"/>
      <c r="O345" s="15"/>
      <c r="P345" s="14"/>
      <c r="Q345" s="15"/>
      <c r="R345" s="14"/>
    </row>
    <row r="346" spans="6:18" ht="15" hidden="1">
      <c r="F346" s="333" t="s">
        <v>41</v>
      </c>
      <c r="G346" s="330" t="s">
        <v>134</v>
      </c>
      <c r="H346" s="334" t="s">
        <v>134</v>
      </c>
      <c r="I346" s="330" t="s">
        <v>106</v>
      </c>
      <c r="J346" s="335" t="s">
        <v>106</v>
      </c>
      <c r="K346" s="336" t="s">
        <v>42</v>
      </c>
      <c r="L346" s="334" t="s">
        <v>106</v>
      </c>
      <c r="M346" s="334"/>
      <c r="N346" s="19"/>
      <c r="O346" s="15"/>
      <c r="P346" s="14"/>
      <c r="Q346" s="15"/>
      <c r="R346" s="14"/>
    </row>
    <row r="347" spans="6:18" ht="15" hidden="1">
      <c r="F347" s="337" t="s">
        <v>331</v>
      </c>
      <c r="G347" s="331" t="s">
        <v>374</v>
      </c>
      <c r="H347" s="338" t="s">
        <v>377</v>
      </c>
      <c r="I347" s="331" t="s">
        <v>397</v>
      </c>
      <c r="J347" s="339" t="s">
        <v>107</v>
      </c>
      <c r="K347" s="340" t="s">
        <v>107</v>
      </c>
      <c r="L347" s="341" t="s">
        <v>406</v>
      </c>
      <c r="M347" s="341"/>
      <c r="N347" s="19"/>
      <c r="O347" s="15"/>
      <c r="P347" s="14"/>
      <c r="Q347" s="15"/>
      <c r="R347" s="14"/>
    </row>
    <row r="348" spans="3:18" ht="12.75" hidden="1">
      <c r="C348" s="384" t="s">
        <v>108</v>
      </c>
      <c r="D348" s="384"/>
      <c r="E348" s="384" t="s">
        <v>109</v>
      </c>
      <c r="F348" s="385">
        <f>SUM(F19,F26,F38,F46,F64,F70,F76,F80,)</f>
        <v>1196554</v>
      </c>
      <c r="G348" s="386">
        <f>SUM(G19,G26,G38,G46,G64,G70,G76,G80,)</f>
        <v>1689000</v>
      </c>
      <c r="H348" s="386">
        <f>SUM(H19,H26,H38,H46,H64,H70,H76,H80,)</f>
        <v>1799000</v>
      </c>
      <c r="I348" s="386">
        <f>SUM(I19,I26,I38,I46,I64,I70,I76,I80,)</f>
        <v>1799000</v>
      </c>
      <c r="J348" s="386" t="e">
        <f>SUM(J19,J26,J38,J46,J64,J70,J76,J80,J86)</f>
        <v>#REF!</v>
      </c>
      <c r="K348" s="386" t="e">
        <f>SUM(K19,K26,K38,K46,K64,K70,K76,K80,K86)</f>
        <v>#REF!</v>
      </c>
      <c r="L348" s="386">
        <f>SUM(L19,L26,L38,L46,L64,L70,L76,L80,)</f>
        <v>1799000</v>
      </c>
      <c r="M348" s="386">
        <f>SUM(M19,M26,M38,M46,M64,M70,M76,M80,)</f>
        <v>0</v>
      </c>
      <c r="N348" s="19"/>
      <c r="O348" s="15"/>
      <c r="P348" s="14"/>
      <c r="Q348" s="15"/>
      <c r="R348" s="14"/>
    </row>
    <row r="349" spans="3:18" ht="14.25" hidden="1">
      <c r="C349" s="384" t="s">
        <v>108</v>
      </c>
      <c r="D349" s="384"/>
      <c r="E349" s="384" t="s">
        <v>110</v>
      </c>
      <c r="F349" s="385"/>
      <c r="G349" s="386"/>
      <c r="H349" s="386"/>
      <c r="I349" s="386"/>
      <c r="J349" s="386"/>
      <c r="K349" s="387"/>
      <c r="L349" s="386"/>
      <c r="M349" s="386"/>
      <c r="N349" s="19"/>
      <c r="O349" s="15"/>
      <c r="P349" s="14"/>
      <c r="Q349" s="15"/>
      <c r="R349" s="14"/>
    </row>
    <row r="350" spans="3:18" ht="12.75" hidden="1">
      <c r="C350" s="384" t="s">
        <v>108</v>
      </c>
      <c r="D350" s="384"/>
      <c r="E350" s="384" t="s">
        <v>111</v>
      </c>
      <c r="F350" s="385">
        <f aca="true" t="shared" si="181" ref="F350:M350">SUM(F93,F99,F103)</f>
        <v>80000</v>
      </c>
      <c r="G350" s="386">
        <f t="shared" si="181"/>
        <v>160000</v>
      </c>
      <c r="H350" s="386">
        <f t="shared" si="181"/>
        <v>120000</v>
      </c>
      <c r="I350" s="386">
        <f t="shared" si="181"/>
        <v>120000</v>
      </c>
      <c r="J350" s="386">
        <f t="shared" si="181"/>
        <v>418000</v>
      </c>
      <c r="K350" s="386">
        <f t="shared" si="181"/>
        <v>477000</v>
      </c>
      <c r="L350" s="386">
        <f t="shared" si="181"/>
        <v>120000</v>
      </c>
      <c r="M350" s="386">
        <f t="shared" si="181"/>
        <v>0</v>
      </c>
      <c r="N350" s="19"/>
      <c r="O350" s="15"/>
      <c r="P350" s="14"/>
      <c r="Q350" s="15"/>
      <c r="R350" s="14"/>
    </row>
    <row r="351" spans="3:18" ht="12.75" hidden="1">
      <c r="C351" s="384" t="s">
        <v>108</v>
      </c>
      <c r="D351" s="384"/>
      <c r="E351" s="384" t="s">
        <v>112</v>
      </c>
      <c r="F351" s="385">
        <f aca="true" t="shared" si="182" ref="F351:M351">SUM(F86,F110,F118,F123,F127,F135,F144,F188,F198,F208,)</f>
        <v>230135</v>
      </c>
      <c r="G351" s="386">
        <f t="shared" si="182"/>
        <v>549000</v>
      </c>
      <c r="H351" s="386">
        <f t="shared" si="182"/>
        <v>545000</v>
      </c>
      <c r="I351" s="386">
        <f t="shared" si="182"/>
        <v>545000</v>
      </c>
      <c r="J351" s="386" t="e">
        <f t="shared" si="182"/>
        <v>#REF!</v>
      </c>
      <c r="K351" s="386" t="e">
        <f t="shared" si="182"/>
        <v>#REF!</v>
      </c>
      <c r="L351" s="386">
        <f t="shared" si="182"/>
        <v>545000</v>
      </c>
      <c r="M351" s="386">
        <f t="shared" si="182"/>
        <v>0</v>
      </c>
      <c r="N351" s="19"/>
      <c r="O351" s="15"/>
      <c r="P351" s="14"/>
      <c r="Q351" s="15"/>
      <c r="R351" s="14"/>
    </row>
    <row r="352" spans="3:18" ht="12.75" hidden="1">
      <c r="C352" s="384" t="s">
        <v>108</v>
      </c>
      <c r="D352" s="384"/>
      <c r="E352" s="384" t="s">
        <v>113</v>
      </c>
      <c r="F352" s="385">
        <f aca="true" t="shared" si="183" ref="F352:M352">SUM(F153,F175,F241,F246,F252)</f>
        <v>706202</v>
      </c>
      <c r="G352" s="386">
        <f t="shared" si="183"/>
        <v>1330000</v>
      </c>
      <c r="H352" s="386">
        <f t="shared" si="183"/>
        <v>3664000</v>
      </c>
      <c r="I352" s="386">
        <f t="shared" si="183"/>
        <v>3664000</v>
      </c>
      <c r="J352" s="386">
        <f t="shared" si="183"/>
        <v>305500</v>
      </c>
      <c r="K352" s="386">
        <f t="shared" si="183"/>
        <v>297000</v>
      </c>
      <c r="L352" s="386">
        <f t="shared" si="183"/>
        <v>3664000</v>
      </c>
      <c r="M352" s="386">
        <f t="shared" si="183"/>
        <v>0</v>
      </c>
      <c r="N352" s="19"/>
      <c r="O352" s="15"/>
      <c r="P352" s="14"/>
      <c r="Q352" s="15"/>
      <c r="R352" s="14"/>
    </row>
    <row r="353" spans="3:18" ht="12.75" hidden="1">
      <c r="C353" s="384" t="s">
        <v>108</v>
      </c>
      <c r="D353" s="384"/>
      <c r="E353" s="384" t="s">
        <v>114</v>
      </c>
      <c r="F353" s="386">
        <f aca="true" t="shared" si="184" ref="F353:M353">SUM(F167,F179,F204,F216,F221,F232,F341)</f>
        <v>1542795</v>
      </c>
      <c r="G353" s="386">
        <f t="shared" si="184"/>
        <v>1061500</v>
      </c>
      <c r="H353" s="386">
        <f t="shared" si="184"/>
        <v>840000</v>
      </c>
      <c r="I353" s="386">
        <f t="shared" si="184"/>
        <v>840000</v>
      </c>
      <c r="J353" s="386" t="e">
        <f t="shared" si="184"/>
        <v>#REF!</v>
      </c>
      <c r="K353" s="386" t="e">
        <f t="shared" si="184"/>
        <v>#REF!</v>
      </c>
      <c r="L353" s="386">
        <f t="shared" si="184"/>
        <v>840000</v>
      </c>
      <c r="M353" s="386">
        <f t="shared" si="184"/>
        <v>0</v>
      </c>
      <c r="N353" s="19"/>
      <c r="O353" s="15"/>
      <c r="P353" s="14"/>
      <c r="Q353" s="15"/>
      <c r="R353" s="14"/>
    </row>
    <row r="354" spans="3:18" ht="12.75" hidden="1">
      <c r="C354" s="384" t="s">
        <v>108</v>
      </c>
      <c r="D354" s="384"/>
      <c r="E354" s="384" t="s">
        <v>115</v>
      </c>
      <c r="F354" s="386">
        <f>SUM(F329)</f>
        <v>0</v>
      </c>
      <c r="G354" s="386">
        <f>SUM(G329)</f>
        <v>25000</v>
      </c>
      <c r="H354" s="386">
        <f aca="true" t="shared" si="185" ref="H354:M354">SUM(H329)</f>
        <v>5000</v>
      </c>
      <c r="I354" s="386">
        <f t="shared" si="185"/>
        <v>10000</v>
      </c>
      <c r="J354" s="386">
        <f t="shared" si="185"/>
        <v>1558500</v>
      </c>
      <c r="K354" s="386">
        <f t="shared" si="185"/>
        <v>1273050</v>
      </c>
      <c r="L354" s="386">
        <f t="shared" si="185"/>
        <v>10000</v>
      </c>
      <c r="M354" s="386">
        <f t="shared" si="185"/>
        <v>0</v>
      </c>
      <c r="N354" s="19"/>
      <c r="O354" s="15"/>
      <c r="P354" s="14"/>
      <c r="Q354" s="15"/>
      <c r="R354" s="14"/>
    </row>
    <row r="355" spans="3:18" ht="12.75" hidden="1">
      <c r="C355" s="384" t="s">
        <v>108</v>
      </c>
      <c r="D355" s="384"/>
      <c r="E355" s="384" t="s">
        <v>116</v>
      </c>
      <c r="F355" s="385">
        <f aca="true" t="shared" si="186" ref="F355:M355">SUM(F281,F285,F292,F299)</f>
        <v>182272</v>
      </c>
      <c r="G355" s="385">
        <f t="shared" si="186"/>
        <v>175000</v>
      </c>
      <c r="H355" s="385">
        <f t="shared" si="186"/>
        <v>175000</v>
      </c>
      <c r="I355" s="385">
        <f t="shared" si="186"/>
        <v>175000</v>
      </c>
      <c r="J355" s="385">
        <f t="shared" si="186"/>
        <v>968500</v>
      </c>
      <c r="K355" s="385">
        <f t="shared" si="186"/>
        <v>1052550</v>
      </c>
      <c r="L355" s="385">
        <f t="shared" si="186"/>
        <v>175000</v>
      </c>
      <c r="M355" s="385">
        <f t="shared" si="186"/>
        <v>0</v>
      </c>
      <c r="N355" s="15"/>
      <c r="O355" s="15"/>
      <c r="P355" s="15"/>
      <c r="Q355" s="15"/>
      <c r="R355" s="15"/>
    </row>
    <row r="356" spans="3:18" ht="12.75" hidden="1">
      <c r="C356" s="384" t="s">
        <v>108</v>
      </c>
      <c r="D356" s="384"/>
      <c r="E356" s="384" t="s">
        <v>117</v>
      </c>
      <c r="F356" s="385">
        <f aca="true" t="shared" si="187" ref="F356:M356">SUM(F264,F272)</f>
        <v>14797</v>
      </c>
      <c r="G356" s="386">
        <f t="shared" si="187"/>
        <v>35000</v>
      </c>
      <c r="H356" s="386">
        <f t="shared" si="187"/>
        <v>40000</v>
      </c>
      <c r="I356" s="386">
        <f t="shared" si="187"/>
        <v>40000</v>
      </c>
      <c r="J356" s="386">
        <f t="shared" si="187"/>
        <v>4063700</v>
      </c>
      <c r="K356" s="386">
        <f t="shared" si="187"/>
        <v>3398400</v>
      </c>
      <c r="L356" s="386">
        <f t="shared" si="187"/>
        <v>40000</v>
      </c>
      <c r="M356" s="386">
        <f t="shared" si="187"/>
        <v>0</v>
      </c>
      <c r="N356" s="15"/>
      <c r="O356" s="15"/>
      <c r="P356" s="15"/>
      <c r="Q356" s="15"/>
      <c r="R356" s="15"/>
    </row>
    <row r="357" spans="3:18" ht="12.75" hidden="1">
      <c r="C357" s="384" t="s">
        <v>108</v>
      </c>
      <c r="D357" s="384"/>
      <c r="E357" s="384" t="s">
        <v>118</v>
      </c>
      <c r="F357" s="385">
        <f aca="true" t="shared" si="188" ref="F357:M357">SUM(F306,F313,F317,F321,F325)</f>
        <v>180835</v>
      </c>
      <c r="G357" s="386">
        <f>SUM(G306,G313,G317,G321,G325)</f>
        <v>240000</v>
      </c>
      <c r="H357" s="386">
        <f>SUM(H306,H313,H317,H321,H325)</f>
        <v>247000</v>
      </c>
      <c r="I357" s="386">
        <f t="shared" si="188"/>
        <v>240000</v>
      </c>
      <c r="J357" s="386" t="e">
        <f t="shared" si="188"/>
        <v>#REF!</v>
      </c>
      <c r="K357" s="386" t="e">
        <f t="shared" si="188"/>
        <v>#REF!</v>
      </c>
      <c r="L357" s="386">
        <f>SUM(L306,L313,L317,L321,L325)</f>
        <v>240000</v>
      </c>
      <c r="M357" s="386">
        <f t="shared" si="188"/>
        <v>0</v>
      </c>
      <c r="N357" s="15"/>
      <c r="O357" s="15"/>
      <c r="P357" s="15"/>
      <c r="Q357" s="15"/>
      <c r="R357" s="15"/>
    </row>
    <row r="358" spans="3:18" ht="12.75" hidden="1">
      <c r="C358" s="43"/>
      <c r="D358" s="43"/>
      <c r="E358" s="58" t="s">
        <v>186</v>
      </c>
      <c r="F358" s="57">
        <f aca="true" t="shared" si="189" ref="F358:M358">SUM(F348:F357)</f>
        <v>4133590</v>
      </c>
      <c r="G358" s="332">
        <f t="shared" si="189"/>
        <v>5264500</v>
      </c>
      <c r="H358" s="57">
        <f t="shared" si="189"/>
        <v>7435000</v>
      </c>
      <c r="I358" s="332">
        <f t="shared" si="189"/>
        <v>7433000</v>
      </c>
      <c r="J358" s="57" t="e">
        <f t="shared" si="189"/>
        <v>#REF!</v>
      </c>
      <c r="K358" s="57" t="e">
        <f t="shared" si="189"/>
        <v>#REF!</v>
      </c>
      <c r="L358" s="57">
        <f t="shared" si="189"/>
        <v>7433000</v>
      </c>
      <c r="M358" s="57">
        <f t="shared" si="189"/>
        <v>0</v>
      </c>
      <c r="N358" s="15"/>
      <c r="O358" s="15"/>
      <c r="P358" s="15"/>
      <c r="Q358" s="15"/>
      <c r="R358" s="15"/>
    </row>
    <row r="359" spans="3:18" ht="12.75" hidden="1">
      <c r="C359" s="43"/>
      <c r="D359" s="43"/>
      <c r="E359" s="17"/>
      <c r="F359" s="51"/>
      <c r="G359" s="51"/>
      <c r="H359" s="51"/>
      <c r="I359" s="23"/>
      <c r="J359" s="51"/>
      <c r="K359" s="51"/>
      <c r="L359" s="51"/>
      <c r="M359" s="51"/>
      <c r="N359" s="15"/>
      <c r="O359" s="15"/>
      <c r="P359" s="15"/>
      <c r="Q359" s="15"/>
      <c r="R359" s="15"/>
    </row>
    <row r="360" spans="3:18" ht="14.25" hidden="1">
      <c r="C360" s="43"/>
      <c r="D360" s="43"/>
      <c r="E360" s="43"/>
      <c r="F360" s="44"/>
      <c r="G360" s="44"/>
      <c r="H360" s="44"/>
      <c r="I360" s="52"/>
      <c r="J360" s="45"/>
      <c r="K360" s="46"/>
      <c r="L360" s="45"/>
      <c r="M360" s="45"/>
      <c r="N360" s="15"/>
      <c r="O360" s="15"/>
      <c r="P360" s="15"/>
      <c r="Q360" s="15"/>
      <c r="R360" s="15"/>
    </row>
    <row r="361" spans="3:18" ht="14.25" hidden="1">
      <c r="C361" s="43"/>
      <c r="D361" s="43"/>
      <c r="E361" s="43"/>
      <c r="F361" s="51" t="s">
        <v>198</v>
      </c>
      <c r="G361" s="44"/>
      <c r="H361" s="44"/>
      <c r="I361" s="52"/>
      <c r="J361" s="45"/>
      <c r="K361" s="46"/>
      <c r="L361" s="45"/>
      <c r="M361" s="45"/>
      <c r="N361" s="15"/>
      <c r="O361" s="15"/>
      <c r="P361" s="15"/>
      <c r="Q361" s="15"/>
      <c r="R361" s="15"/>
    </row>
    <row r="362" spans="3:18" ht="14.25" hidden="1">
      <c r="C362" s="43"/>
      <c r="D362" s="43"/>
      <c r="E362" s="43"/>
      <c r="F362" s="51"/>
      <c r="G362" s="44"/>
      <c r="H362" s="44"/>
      <c r="I362" s="52"/>
      <c r="J362" s="45"/>
      <c r="K362" s="46"/>
      <c r="L362" s="45"/>
      <c r="M362" s="45"/>
      <c r="N362" s="15"/>
      <c r="O362" s="15"/>
      <c r="P362" s="15"/>
      <c r="Q362" s="15"/>
      <c r="R362" s="15"/>
    </row>
    <row r="363" spans="3:18" ht="14.25" hidden="1">
      <c r="C363" s="43"/>
      <c r="D363" s="43"/>
      <c r="E363" s="43"/>
      <c r="F363" s="44"/>
      <c r="G363" s="44"/>
      <c r="H363" s="44"/>
      <c r="I363" s="52"/>
      <c r="J363" s="45"/>
      <c r="K363" s="46"/>
      <c r="L363" s="45"/>
      <c r="M363" s="45"/>
      <c r="N363" s="15"/>
      <c r="O363" s="15"/>
      <c r="P363" s="15"/>
      <c r="Q363" s="15"/>
      <c r="R363" s="15"/>
    </row>
    <row r="364" spans="3:18" ht="14.25" hidden="1">
      <c r="C364" s="15" t="s">
        <v>468</v>
      </c>
      <c r="D364" s="43"/>
      <c r="E364" s="43"/>
      <c r="F364" s="44"/>
      <c r="G364" s="44"/>
      <c r="H364" s="44"/>
      <c r="I364" s="52"/>
      <c r="J364" s="45"/>
      <c r="K364" s="46"/>
      <c r="L364" s="45"/>
      <c r="M364" s="45"/>
      <c r="N364" s="15"/>
      <c r="O364" s="15"/>
      <c r="P364" s="15"/>
      <c r="Q364" s="15"/>
      <c r="R364" s="15"/>
    </row>
    <row r="365" spans="3:18" ht="14.25" hidden="1">
      <c r="C365" s="43" t="s">
        <v>421</v>
      </c>
      <c r="D365" s="43"/>
      <c r="E365" s="43"/>
      <c r="F365" s="44"/>
      <c r="G365" s="44"/>
      <c r="H365" s="44"/>
      <c r="I365" s="52"/>
      <c r="J365" s="45"/>
      <c r="K365" s="46"/>
      <c r="L365" s="45"/>
      <c r="M365" s="45"/>
      <c r="N365" s="15"/>
      <c r="O365" s="15"/>
      <c r="P365" s="15"/>
      <c r="Q365" s="15"/>
      <c r="R365" s="15"/>
    </row>
    <row r="366" spans="3:18" ht="12.75" hidden="1">
      <c r="C366" s="15" t="s">
        <v>412</v>
      </c>
      <c r="D366" s="15"/>
      <c r="E366" s="15"/>
      <c r="F366" s="15"/>
      <c r="G366" s="15"/>
      <c r="H366" s="15"/>
      <c r="I366" s="50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3:18" ht="12.75" hidden="1">
      <c r="C367" s="15"/>
      <c r="D367" s="15"/>
      <c r="E367" s="15"/>
      <c r="F367" s="15"/>
      <c r="G367" s="15"/>
      <c r="H367" s="15" t="s">
        <v>39</v>
      </c>
      <c r="I367" s="50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3:18" ht="12.75" hidden="1">
      <c r="C368" s="15"/>
      <c r="D368" s="15"/>
      <c r="E368" s="15"/>
      <c r="F368" s="15"/>
      <c r="G368" s="15"/>
      <c r="H368" s="39"/>
      <c r="I368" s="53" t="s">
        <v>338</v>
      </c>
      <c r="J368" s="15"/>
      <c r="K368" s="15"/>
      <c r="L368" s="15"/>
      <c r="M368" s="15"/>
      <c r="N368" s="15"/>
      <c r="O368" s="15"/>
      <c r="P368" s="15"/>
      <c r="Q368" s="15"/>
      <c r="R368" s="15"/>
    </row>
    <row r="369" ht="12.75">
      <c r="I369" s="54"/>
    </row>
    <row r="370" ht="12.75">
      <c r="I370" s="54"/>
    </row>
    <row r="371" ht="12.75">
      <c r="I371" s="54"/>
    </row>
    <row r="372" ht="12.75">
      <c r="I372" s="54"/>
    </row>
    <row r="373" ht="12.75">
      <c r="I373" s="54"/>
    </row>
    <row r="374" ht="12.75">
      <c r="I374" s="54"/>
    </row>
    <row r="375" ht="12.75">
      <c r="I375" s="54"/>
    </row>
    <row r="376" ht="12.75">
      <c r="I376" s="54"/>
    </row>
    <row r="377" ht="12.75">
      <c r="I377" s="54"/>
    </row>
    <row r="378" ht="12.75">
      <c r="I378" s="54"/>
    </row>
    <row r="379" ht="12.75">
      <c r="I379" s="54"/>
    </row>
    <row r="380" ht="12.75">
      <c r="I380" s="54"/>
    </row>
    <row r="381" ht="12.75">
      <c r="I381" s="54"/>
    </row>
    <row r="382" ht="12.75">
      <c r="I382" s="54"/>
    </row>
    <row r="383" ht="12.75">
      <c r="I383" s="54"/>
    </row>
    <row r="384" ht="12.75">
      <c r="I384" s="54"/>
    </row>
    <row r="385" ht="12.75">
      <c r="I385" s="54"/>
    </row>
    <row r="386" ht="12.75">
      <c r="I386" s="54"/>
    </row>
    <row r="387" ht="12.75">
      <c r="I387" s="54"/>
    </row>
    <row r="388" ht="12.75">
      <c r="I388" s="54"/>
    </row>
    <row r="389" ht="12.75">
      <c r="I389" s="54"/>
    </row>
    <row r="390" ht="12.75">
      <c r="I390" s="54"/>
    </row>
    <row r="391" ht="12.75">
      <c r="I391" s="54"/>
    </row>
    <row r="392" ht="12.75">
      <c r="I392" s="54"/>
    </row>
    <row r="393" ht="12.75">
      <c r="I393" s="54"/>
    </row>
    <row r="394" ht="12.75">
      <c r="I394" s="54"/>
    </row>
    <row r="395" ht="12.75">
      <c r="I395" s="54"/>
    </row>
    <row r="396" ht="12.75">
      <c r="I396" s="54"/>
    </row>
    <row r="397" ht="12.75">
      <c r="I397" s="54"/>
    </row>
    <row r="398" ht="12.75">
      <c r="I398" s="54"/>
    </row>
    <row r="399" ht="12.75">
      <c r="I399" s="54"/>
    </row>
    <row r="400" ht="12.75">
      <c r="I400" s="54"/>
    </row>
    <row r="401" ht="12.75">
      <c r="I401" s="54"/>
    </row>
    <row r="402" ht="12.75">
      <c r="I402" s="54"/>
    </row>
    <row r="403" ht="12.75">
      <c r="I403" s="54"/>
    </row>
    <row r="404" ht="12.75">
      <c r="I404" s="54"/>
    </row>
    <row r="405" ht="12.75">
      <c r="I405" s="54"/>
    </row>
    <row r="406" ht="12.75">
      <c r="I406" s="54"/>
    </row>
    <row r="407" ht="12.75">
      <c r="I407" s="54"/>
    </row>
    <row r="408" ht="12.75">
      <c r="I408" s="54"/>
    </row>
    <row r="409" ht="12.75">
      <c r="I409" s="54"/>
    </row>
    <row r="410" ht="12.75">
      <c r="I410" s="54"/>
    </row>
    <row r="411" ht="12.75">
      <c r="I411" s="54"/>
    </row>
    <row r="412" ht="12.75">
      <c r="I412" s="54"/>
    </row>
  </sheetData>
  <sheetProtection/>
  <autoFilter ref="D1:D412"/>
  <mergeCells count="7">
    <mergeCell ref="D18:E18"/>
    <mergeCell ref="E252:E253"/>
    <mergeCell ref="E262:E263"/>
    <mergeCell ref="D338:E338"/>
    <mergeCell ref="D329:E329"/>
    <mergeCell ref="D278:E278"/>
    <mergeCell ref="D296:E296"/>
  </mergeCells>
  <printOptions/>
  <pageMargins left="0.5511811023622047" right="0.5511811023622047" top="0.5118110236220472" bottom="0.4724409448818898" header="0.5118110236220472" footer="0.5118110236220472"/>
  <pageSetup fitToHeight="0" fitToWidth="1" horizontalDpi="600" verticalDpi="600" orientation="landscape" paperSize="9" scale="92" r:id="rId1"/>
  <headerFooter alignWithMargins="0">
    <oddFooter>&amp;R&amp;P</oddFooter>
  </headerFooter>
  <ignoredErrors>
    <ignoredError sqref="F307" formula="1"/>
    <ignoredError sqref="R1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7"/>
  <sheetViews>
    <sheetView zoomScalePageLayoutView="0" workbookViewId="0" topLeftCell="A2">
      <selection activeCell="C161" sqref="C161"/>
    </sheetView>
  </sheetViews>
  <sheetFormatPr defaultColWidth="9.140625" defaultRowHeight="12.75"/>
  <cols>
    <col min="1" max="1" width="6.7109375" style="15" customWidth="1"/>
    <col min="2" max="2" width="30.7109375" style="15" customWidth="1"/>
    <col min="3" max="5" width="12.7109375" style="16" customWidth="1"/>
    <col min="6" max="6" width="12.7109375" style="108" customWidth="1"/>
    <col min="7" max="8" width="15.7109375" style="16" hidden="1" customWidth="1"/>
    <col min="9" max="9" width="12.7109375" style="61" customWidth="1"/>
    <col min="10" max="10" width="12.7109375" style="16" customWidth="1"/>
    <col min="11" max="15" width="5.7109375" style="16" customWidth="1"/>
    <col min="16" max="16" width="8.8515625" style="0" customWidth="1"/>
    <col min="17" max="21" width="9.140625" style="15" customWidth="1"/>
    <col min="22" max="24" width="9.8515625" style="15" bestFit="1" customWidth="1"/>
    <col min="25" max="16384" width="9.140625" style="15" customWidth="1"/>
  </cols>
  <sheetData>
    <row r="1" spans="2:15" s="17" customFormat="1" ht="11.25" hidden="1">
      <c r="B1" s="17" t="s">
        <v>336</v>
      </c>
      <c r="D1" s="51"/>
      <c r="E1" s="51"/>
      <c r="F1" s="98"/>
      <c r="G1" s="51"/>
      <c r="H1" s="51"/>
      <c r="I1" s="60"/>
      <c r="J1" s="51"/>
      <c r="K1" s="51"/>
      <c r="L1" s="51"/>
      <c r="M1" s="51"/>
      <c r="N1" s="51"/>
      <c r="O1" s="51"/>
    </row>
    <row r="2" ht="12.75">
      <c r="F2" s="99"/>
    </row>
    <row r="3" spans="2:16" s="350" customFormat="1" ht="15.75" hidden="1">
      <c r="B3" s="349" t="s">
        <v>410</v>
      </c>
      <c r="C3" s="351"/>
      <c r="D3" s="351"/>
      <c r="E3" s="351"/>
      <c r="F3" s="352"/>
      <c r="G3" s="351"/>
      <c r="H3" s="351"/>
      <c r="I3" s="353"/>
      <c r="J3" s="351"/>
      <c r="K3" s="351"/>
      <c r="L3" s="351"/>
      <c r="M3" s="351"/>
      <c r="N3" s="351"/>
      <c r="O3" s="351"/>
      <c r="P3" s="354"/>
    </row>
    <row r="4" spans="2:6" ht="15.75">
      <c r="B4" s="40"/>
      <c r="F4" s="99"/>
    </row>
    <row r="5" spans="2:6" ht="15.75">
      <c r="B5" s="40"/>
      <c r="F5" s="99"/>
    </row>
    <row r="6" ht="12.75">
      <c r="F6" s="99"/>
    </row>
    <row r="7" spans="2:15" s="17" customFormat="1" ht="15.75" hidden="1">
      <c r="B7" s="40" t="s">
        <v>209</v>
      </c>
      <c r="D7" s="51"/>
      <c r="E7" s="51"/>
      <c r="F7" s="98"/>
      <c r="G7" s="51"/>
      <c r="H7" s="51"/>
      <c r="I7" s="60"/>
      <c r="J7" s="51"/>
      <c r="K7" s="51"/>
      <c r="L7" s="51"/>
      <c r="M7" s="51"/>
      <c r="N7" s="51"/>
      <c r="O7" s="51"/>
    </row>
    <row r="8" spans="2:15" s="17" customFormat="1" ht="15.75">
      <c r="B8" s="40"/>
      <c r="D8" s="51"/>
      <c r="E8" s="51"/>
      <c r="F8" s="98"/>
      <c r="G8" s="51"/>
      <c r="H8" s="51"/>
      <c r="I8" s="60"/>
      <c r="J8" s="51"/>
      <c r="K8" s="51"/>
      <c r="L8" s="51"/>
      <c r="M8" s="51"/>
      <c r="N8" s="51"/>
      <c r="O8" s="51"/>
    </row>
    <row r="9" spans="2:15" s="17" customFormat="1" ht="15.75">
      <c r="B9" s="40"/>
      <c r="D9" s="51"/>
      <c r="E9" s="51"/>
      <c r="F9" s="98"/>
      <c r="G9" s="51"/>
      <c r="H9" s="51"/>
      <c r="I9" s="60"/>
      <c r="J9" s="51"/>
      <c r="K9" s="51"/>
      <c r="L9" s="51"/>
      <c r="M9" s="51"/>
      <c r="N9" s="51"/>
      <c r="O9" s="51"/>
    </row>
    <row r="10" ht="12.75">
      <c r="F10" s="99"/>
    </row>
    <row r="11" spans="1:15" ht="12.75" hidden="1">
      <c r="A11" s="62"/>
      <c r="B11" s="25"/>
      <c r="C11" s="63">
        <v>1</v>
      </c>
      <c r="D11" s="63">
        <v>2</v>
      </c>
      <c r="E11" s="63">
        <v>3</v>
      </c>
      <c r="F11" s="193">
        <v>4</v>
      </c>
      <c r="G11" s="64" t="s">
        <v>1</v>
      </c>
      <c r="H11" s="64" t="s">
        <v>2</v>
      </c>
      <c r="I11" s="63">
        <v>5</v>
      </c>
      <c r="J11" s="63">
        <v>6</v>
      </c>
      <c r="K11" s="63"/>
      <c r="L11" s="63"/>
      <c r="M11" s="63"/>
      <c r="N11" s="63"/>
      <c r="O11" s="63"/>
    </row>
    <row r="12" spans="1:15" ht="12.75" hidden="1">
      <c r="A12" s="25"/>
      <c r="B12" s="25"/>
      <c r="C12" s="65" t="s">
        <v>210</v>
      </c>
      <c r="D12" s="65" t="s">
        <v>42</v>
      </c>
      <c r="E12" s="65" t="s">
        <v>134</v>
      </c>
      <c r="F12" s="100" t="s">
        <v>42</v>
      </c>
      <c r="G12" s="66">
        <v>2006</v>
      </c>
      <c r="H12" s="66">
        <v>2007</v>
      </c>
      <c r="I12" s="65" t="s">
        <v>106</v>
      </c>
      <c r="J12" s="356"/>
      <c r="K12" s="65" t="s">
        <v>211</v>
      </c>
      <c r="L12" s="65" t="s">
        <v>211</v>
      </c>
      <c r="M12" s="65" t="s">
        <v>212</v>
      </c>
      <c r="N12" s="65" t="s">
        <v>212</v>
      </c>
      <c r="O12" s="65" t="s">
        <v>212</v>
      </c>
    </row>
    <row r="13" spans="1:15" ht="12.75" hidden="1">
      <c r="A13" s="25"/>
      <c r="B13" s="25"/>
      <c r="C13" s="65" t="s">
        <v>331</v>
      </c>
      <c r="D13" s="65" t="s">
        <v>374</v>
      </c>
      <c r="E13" s="65" t="s">
        <v>377</v>
      </c>
      <c r="F13" s="101" t="s">
        <v>397</v>
      </c>
      <c r="G13" s="66"/>
      <c r="H13" s="66"/>
      <c r="I13" s="65" t="s">
        <v>406</v>
      </c>
      <c r="J13" s="356"/>
      <c r="K13" s="63" t="s">
        <v>21</v>
      </c>
      <c r="L13" s="63" t="s">
        <v>22</v>
      </c>
      <c r="M13" s="63" t="s">
        <v>23</v>
      </c>
      <c r="N13" s="63" t="s">
        <v>51</v>
      </c>
      <c r="O13" s="63" t="s">
        <v>52</v>
      </c>
    </row>
    <row r="14" spans="1:15" ht="12.75" hidden="1">
      <c r="A14" s="26" t="s">
        <v>213</v>
      </c>
      <c r="B14" s="26"/>
      <c r="C14" s="13"/>
      <c r="D14" s="13"/>
      <c r="E14" s="13"/>
      <c r="F14" s="102"/>
      <c r="G14" s="13"/>
      <c r="H14" s="13"/>
      <c r="I14" s="67"/>
      <c r="J14" s="13"/>
      <c r="K14" s="13"/>
      <c r="L14" s="13"/>
      <c r="M14" s="13"/>
      <c r="N14" s="13"/>
      <c r="O14" s="13"/>
    </row>
    <row r="15" spans="1:15" ht="12.75" hidden="1">
      <c r="A15" s="27">
        <v>6</v>
      </c>
      <c r="B15" s="28" t="s">
        <v>214</v>
      </c>
      <c r="C15" s="370">
        <f>SUM(C40)</f>
        <v>3876669</v>
      </c>
      <c r="D15" s="370">
        <f>SUM(D40)</f>
        <v>5305697</v>
      </c>
      <c r="E15" s="370">
        <f>SUM(E40)</f>
        <v>7235000</v>
      </c>
      <c r="F15" s="389">
        <f>SUM(F40)</f>
        <v>7293000</v>
      </c>
      <c r="G15" s="370">
        <f>+G40</f>
        <v>24730700</v>
      </c>
      <c r="H15" s="370">
        <f>+H40</f>
        <v>22870800</v>
      </c>
      <c r="I15" s="390">
        <f>SUM(I40)</f>
        <v>7293000</v>
      </c>
      <c r="J15" s="14">
        <f>SUM(J40)</f>
        <v>0</v>
      </c>
      <c r="K15" s="14">
        <f aca="true" t="shared" si="0" ref="K15:M18">+D15/C15*100</f>
        <v>136.86226500121626</v>
      </c>
      <c r="L15" s="14">
        <f t="shared" si="0"/>
        <v>136.36285675567225</v>
      </c>
      <c r="M15" s="14">
        <f t="shared" si="0"/>
        <v>100.8016586040083</v>
      </c>
      <c r="N15" s="14">
        <f>+I15/F15*100</f>
        <v>100</v>
      </c>
      <c r="O15" s="14">
        <f>+J15/I15*100</f>
        <v>0</v>
      </c>
    </row>
    <row r="16" spans="1:15" ht="22.5" hidden="1">
      <c r="A16" s="111">
        <v>7</v>
      </c>
      <c r="B16" s="28" t="s">
        <v>215</v>
      </c>
      <c r="C16" s="371">
        <f>SUM(C61)</f>
        <v>0</v>
      </c>
      <c r="D16" s="371">
        <f>SUM(D61)</f>
        <v>100000</v>
      </c>
      <c r="E16" s="371">
        <f>SUM(E61)</f>
        <v>200000</v>
      </c>
      <c r="F16" s="391">
        <f>SUM(F61)</f>
        <v>150000</v>
      </c>
      <c r="G16" s="371">
        <f>+G61</f>
        <v>5500</v>
      </c>
      <c r="H16" s="371">
        <f>+H61</f>
        <v>4500</v>
      </c>
      <c r="I16" s="392">
        <f>SUM(I61)</f>
        <v>150000</v>
      </c>
      <c r="J16" s="109">
        <f>SUM(J61)</f>
        <v>158000</v>
      </c>
      <c r="K16" s="109" t="e">
        <f t="shared" si="0"/>
        <v>#DIV/0!</v>
      </c>
      <c r="L16" s="109">
        <f t="shared" si="0"/>
        <v>200</v>
      </c>
      <c r="M16" s="109">
        <f t="shared" si="0"/>
        <v>75</v>
      </c>
      <c r="N16" s="109">
        <f>+I16/F16*100</f>
        <v>100</v>
      </c>
      <c r="O16" s="109">
        <f>+J16/I16*100</f>
        <v>105.33333333333333</v>
      </c>
    </row>
    <row r="17" spans="1:15" ht="12.75" hidden="1">
      <c r="A17" s="27">
        <v>3</v>
      </c>
      <c r="B17" s="28" t="s">
        <v>3</v>
      </c>
      <c r="C17" s="370">
        <f>SUM(C66)</f>
        <v>3640060</v>
      </c>
      <c r="D17" s="370">
        <f>SUM(D66)</f>
        <v>3442000</v>
      </c>
      <c r="E17" s="370">
        <f>SUM(E66)</f>
        <v>3441000</v>
      </c>
      <c r="F17" s="389">
        <f>SUM(F66)</f>
        <v>3449000</v>
      </c>
      <c r="G17" s="370" t="e">
        <f>+G66</f>
        <v>#REF!</v>
      </c>
      <c r="H17" s="370" t="e">
        <f>+H66</f>
        <v>#REF!</v>
      </c>
      <c r="I17" s="390">
        <f>SUM(I66)</f>
        <v>3449000</v>
      </c>
      <c r="J17" s="14">
        <f>SUM(J66)</f>
        <v>0</v>
      </c>
      <c r="K17" s="14">
        <f t="shared" si="0"/>
        <v>94.55888089756762</v>
      </c>
      <c r="L17" s="14">
        <f t="shared" si="0"/>
        <v>99.97094712376526</v>
      </c>
      <c r="M17" s="14">
        <f t="shared" si="0"/>
        <v>100.2324905550712</v>
      </c>
      <c r="N17" s="14">
        <f>+I17/F17*100</f>
        <v>100</v>
      </c>
      <c r="O17" s="14">
        <f>+J17/I17*100</f>
        <v>0</v>
      </c>
    </row>
    <row r="18" spans="1:15" ht="22.5" hidden="1">
      <c r="A18" s="111">
        <v>4</v>
      </c>
      <c r="B18" s="28" t="s">
        <v>11</v>
      </c>
      <c r="C18" s="371">
        <f>SUM(C91)</f>
        <v>493530</v>
      </c>
      <c r="D18" s="371">
        <f>SUM(D91)</f>
        <v>1822500</v>
      </c>
      <c r="E18" s="371">
        <f>SUM(E91)</f>
        <v>3994000</v>
      </c>
      <c r="F18" s="391">
        <f>SUM(F91)</f>
        <v>3994000</v>
      </c>
      <c r="G18" s="371" t="e">
        <f>+G91</f>
        <v>#REF!</v>
      </c>
      <c r="H18" s="371" t="e">
        <f>+H91</f>
        <v>#REF!</v>
      </c>
      <c r="I18" s="392">
        <f>SUM(I91)</f>
        <v>3994000</v>
      </c>
      <c r="J18" s="109">
        <f>SUM(J91)</f>
        <v>0</v>
      </c>
      <c r="K18" s="109">
        <f t="shared" si="0"/>
        <v>369.2784633153</v>
      </c>
      <c r="L18" s="109">
        <f t="shared" si="0"/>
        <v>219.14951989026062</v>
      </c>
      <c r="M18" s="109">
        <f t="shared" si="0"/>
        <v>100</v>
      </c>
      <c r="N18" s="109">
        <f>+I18/F18*100</f>
        <v>100</v>
      </c>
      <c r="O18" s="109">
        <f>+J18/I18*100</f>
        <v>0</v>
      </c>
    </row>
    <row r="19" spans="1:15" ht="12.75" hidden="1">
      <c r="A19" s="27"/>
      <c r="B19" s="28" t="s">
        <v>216</v>
      </c>
      <c r="C19" s="370">
        <f>C15+C16-C17-C18</f>
        <v>-256921</v>
      </c>
      <c r="D19" s="372">
        <f>D15+D16-D17-D18</f>
        <v>141197</v>
      </c>
      <c r="E19" s="372">
        <f>E15+E16-E17-E18</f>
        <v>0</v>
      </c>
      <c r="F19" s="389">
        <f>F15+F16-F17-F18</f>
        <v>0</v>
      </c>
      <c r="G19" s="370" t="e">
        <f>+G15+G16-G17-G18</f>
        <v>#REF!</v>
      </c>
      <c r="H19" s="370" t="e">
        <f>+H15+H16-H17-H18</f>
        <v>#REF!</v>
      </c>
      <c r="I19" s="390">
        <f>SUM(I15,I16-I17-I18)</f>
        <v>0</v>
      </c>
      <c r="J19" s="14">
        <f>SUM(J15,J16-J17-J18)</f>
        <v>158000</v>
      </c>
      <c r="K19" s="14"/>
      <c r="L19" s="14"/>
      <c r="M19" s="14"/>
      <c r="N19" s="14"/>
      <c r="O19" s="14"/>
    </row>
    <row r="20" spans="6:9" ht="12.75" hidden="1">
      <c r="F20" s="393"/>
      <c r="G20" s="394"/>
      <c r="H20" s="394"/>
      <c r="I20" s="395"/>
    </row>
    <row r="21" spans="1:15" ht="12.75" hidden="1">
      <c r="A21" s="26" t="s">
        <v>217</v>
      </c>
      <c r="B21" s="26"/>
      <c r="C21" s="13"/>
      <c r="D21" s="13"/>
      <c r="E21" s="13"/>
      <c r="F21" s="103"/>
      <c r="G21" s="13"/>
      <c r="H21" s="13"/>
      <c r="I21" s="67"/>
      <c r="J21" s="13"/>
      <c r="K21" s="13"/>
      <c r="L21" s="13"/>
      <c r="M21" s="13"/>
      <c r="N21" s="13"/>
      <c r="O21" s="13"/>
    </row>
    <row r="22" spans="1:15" ht="22.5" hidden="1">
      <c r="A22" s="111">
        <v>8</v>
      </c>
      <c r="B22" s="28" t="s">
        <v>218</v>
      </c>
      <c r="C22" s="371">
        <f>SUM(C106)</f>
        <v>0</v>
      </c>
      <c r="D22" s="373">
        <f>SUM(D106)</f>
        <v>0</v>
      </c>
      <c r="E22" s="373">
        <f>SUM(E106)</f>
        <v>0</v>
      </c>
      <c r="F22" s="391">
        <f>SUM(F106)</f>
        <v>0</v>
      </c>
      <c r="G22" s="109">
        <f>+G106</f>
        <v>0</v>
      </c>
      <c r="H22" s="109">
        <f>+H106</f>
        <v>20700</v>
      </c>
      <c r="I22" s="110">
        <f>SUM(I106)</f>
        <v>0</v>
      </c>
      <c r="J22" s="109">
        <f>SUM(J107)</f>
        <v>0</v>
      </c>
      <c r="K22" s="109" t="e">
        <f aca="true" t="shared" si="1" ref="K22:M23">+D22/C22*100</f>
        <v>#DIV/0!</v>
      </c>
      <c r="L22" s="109" t="e">
        <f t="shared" si="1"/>
        <v>#DIV/0!</v>
      </c>
      <c r="M22" s="109" t="e">
        <f t="shared" si="1"/>
        <v>#DIV/0!</v>
      </c>
      <c r="N22" s="109" t="e">
        <f>+I22/F22*100</f>
        <v>#DIV/0!</v>
      </c>
      <c r="O22" s="109" t="e">
        <f>+J22/I22*100</f>
        <v>#DIV/0!</v>
      </c>
    </row>
    <row r="23" spans="1:15" ht="22.5" hidden="1">
      <c r="A23" s="111">
        <v>5</v>
      </c>
      <c r="B23" s="28" t="s">
        <v>219</v>
      </c>
      <c r="C23" s="371" t="e">
        <f>SUM(C103)</f>
        <v>#REF!</v>
      </c>
      <c r="D23" s="373">
        <v>0</v>
      </c>
      <c r="E23" s="373">
        <v>0</v>
      </c>
      <c r="F23" s="391">
        <v>0</v>
      </c>
      <c r="G23" s="109" t="e">
        <f>+#REF!</f>
        <v>#REF!</v>
      </c>
      <c r="H23" s="109" t="e">
        <f>+#REF!</f>
        <v>#REF!</v>
      </c>
      <c r="I23" s="110">
        <v>0</v>
      </c>
      <c r="J23" s="109">
        <v>0</v>
      </c>
      <c r="K23" s="109" t="e">
        <f t="shared" si="1"/>
        <v>#REF!</v>
      </c>
      <c r="L23" s="109" t="e">
        <f t="shared" si="1"/>
        <v>#DIV/0!</v>
      </c>
      <c r="M23" s="109" t="e">
        <f t="shared" si="1"/>
        <v>#DIV/0!</v>
      </c>
      <c r="N23" s="109" t="e">
        <f>+I23/F23*100</f>
        <v>#DIV/0!</v>
      </c>
      <c r="O23" s="109" t="e">
        <f>+J23/I23*100</f>
        <v>#DIV/0!</v>
      </c>
    </row>
    <row r="24" spans="1:15" ht="12.75" hidden="1">
      <c r="A24" s="27"/>
      <c r="B24" s="28" t="s">
        <v>220</v>
      </c>
      <c r="C24" s="370" t="e">
        <f>C22-C23</f>
        <v>#REF!</v>
      </c>
      <c r="D24" s="372">
        <f>D22-D23</f>
        <v>0</v>
      </c>
      <c r="E24" s="372">
        <f>E22-E23</f>
        <v>0</v>
      </c>
      <c r="F24" s="389">
        <f>F22-F23</f>
        <v>0</v>
      </c>
      <c r="G24" s="14">
        <v>-1075000</v>
      </c>
      <c r="H24" s="14">
        <v>-946800</v>
      </c>
      <c r="I24" s="68">
        <f>SUM(I22-I23)</f>
        <v>0</v>
      </c>
      <c r="J24" s="14">
        <f>SUM(J22-J23)</f>
        <v>0</v>
      </c>
      <c r="K24" s="14"/>
      <c r="L24" s="14" t="e">
        <f>+E24/D24*100</f>
        <v>#DIV/0!</v>
      </c>
      <c r="M24" s="14" t="e">
        <f>+F24/E24*100</f>
        <v>#DIV/0!</v>
      </c>
      <c r="N24" s="14" t="e">
        <f>+I24/F24*100</f>
        <v>#DIV/0!</v>
      </c>
      <c r="O24" s="14" t="e">
        <f>+J24/I24*100</f>
        <v>#DIV/0!</v>
      </c>
    </row>
    <row r="25" spans="6:15" ht="12.75" hidden="1">
      <c r="F25" s="99"/>
      <c r="L25" s="14"/>
      <c r="M25" s="14"/>
      <c r="N25" s="14"/>
      <c r="O25" s="14"/>
    </row>
    <row r="26" spans="1:15" ht="12.75" hidden="1">
      <c r="A26" s="26" t="s">
        <v>221</v>
      </c>
      <c r="B26" s="26"/>
      <c r="C26" s="13"/>
      <c r="D26" s="13"/>
      <c r="E26" s="13"/>
      <c r="F26" s="102"/>
      <c r="G26" s="13"/>
      <c r="H26" s="13"/>
      <c r="I26" s="67"/>
      <c r="J26" s="13"/>
      <c r="K26" s="13"/>
      <c r="L26" s="69"/>
      <c r="M26" s="70"/>
      <c r="N26" s="71"/>
      <c r="O26" s="71"/>
    </row>
    <row r="27" spans="1:15" ht="12.75" hidden="1">
      <c r="A27" s="27">
        <v>9</v>
      </c>
      <c r="B27" s="28" t="s">
        <v>222</v>
      </c>
      <c r="C27" s="370">
        <v>115724</v>
      </c>
      <c r="D27" s="372">
        <v>-141197</v>
      </c>
      <c r="E27" s="372">
        <f>SUM(E111)</f>
        <v>0</v>
      </c>
      <c r="F27" s="389">
        <f>SUM(F111)</f>
        <v>0</v>
      </c>
      <c r="G27" s="14">
        <f>+G111</f>
        <v>0</v>
      </c>
      <c r="H27" s="14">
        <f>+H111</f>
        <v>-3534883.2</v>
      </c>
      <c r="I27" s="68">
        <f>SUM(I111)</f>
        <v>0</v>
      </c>
      <c r="J27" s="14">
        <v>0</v>
      </c>
      <c r="K27" s="14">
        <f>+D27/C27*100</f>
        <v>-122.01185579482217</v>
      </c>
      <c r="L27" s="14">
        <f>+E27/D27*100</f>
        <v>0</v>
      </c>
      <c r="M27" s="14" t="e">
        <f>+F27/E27*100</f>
        <v>#DIV/0!</v>
      </c>
      <c r="N27" s="14" t="e">
        <f>+I27/F27*100</f>
        <v>#DIV/0!</v>
      </c>
      <c r="O27" s="14" t="e">
        <f>+J27/I27*100</f>
        <v>#DIV/0!</v>
      </c>
    </row>
    <row r="28" spans="6:10" ht="12.75" hidden="1">
      <c r="F28" s="99"/>
      <c r="J28" s="45"/>
    </row>
    <row r="29" spans="1:25" s="26" customFormat="1" ht="11.25" hidden="1">
      <c r="A29" s="26" t="s">
        <v>223</v>
      </c>
      <c r="F29" s="104"/>
      <c r="I29" s="73"/>
      <c r="P29" s="75"/>
      <c r="Q29" s="74"/>
      <c r="R29" s="74"/>
      <c r="S29" s="74"/>
      <c r="T29" s="74"/>
      <c r="U29" s="74"/>
      <c r="V29" s="75"/>
      <c r="W29" s="75"/>
      <c r="X29" s="75"/>
      <c r="Y29" s="75"/>
    </row>
    <row r="30" spans="1:25" s="26" customFormat="1" ht="11.25" hidden="1">
      <c r="A30" s="72"/>
      <c r="B30" s="72"/>
      <c r="C30" s="397">
        <v>-141197</v>
      </c>
      <c r="D30" s="397">
        <f>SUM(D19,D24,D27)</f>
        <v>0</v>
      </c>
      <c r="E30" s="397">
        <f>SUM(E19,E24,E27)</f>
        <v>0</v>
      </c>
      <c r="F30" s="396">
        <f>SUM(F19,F24,F27)</f>
        <v>0</v>
      </c>
      <c r="G30" s="37"/>
      <c r="H30" s="37"/>
      <c r="I30" s="77"/>
      <c r="J30" s="37"/>
      <c r="K30" s="37"/>
      <c r="L30" s="37"/>
      <c r="M30" s="37">
        <v>0</v>
      </c>
      <c r="N30" s="37">
        <v>0</v>
      </c>
      <c r="O30" s="37">
        <v>0</v>
      </c>
      <c r="P30" s="75"/>
      <c r="Q30" s="74"/>
      <c r="R30" s="74"/>
      <c r="S30" s="74"/>
      <c r="T30" s="74"/>
      <c r="U30" s="74"/>
      <c r="V30" s="75"/>
      <c r="W30" s="75"/>
      <c r="X30" s="75"/>
      <c r="Y30" s="75"/>
    </row>
    <row r="31" spans="1:25" s="26" customFormat="1" ht="11.25" hidden="1">
      <c r="A31" s="72"/>
      <c r="B31" s="72"/>
      <c r="C31" s="38"/>
      <c r="D31" s="76"/>
      <c r="E31" s="76"/>
      <c r="F31" s="105"/>
      <c r="G31" s="37"/>
      <c r="H31" s="37"/>
      <c r="I31" s="77"/>
      <c r="J31" s="37"/>
      <c r="K31" s="37"/>
      <c r="L31" s="37"/>
      <c r="M31" s="37"/>
      <c r="N31" s="37"/>
      <c r="O31" s="37"/>
      <c r="P31" s="75"/>
      <c r="Q31" s="74"/>
      <c r="R31" s="74"/>
      <c r="S31" s="74"/>
      <c r="T31" s="74"/>
      <c r="U31" s="74"/>
      <c r="V31" s="75"/>
      <c r="W31" s="75"/>
      <c r="X31" s="75"/>
      <c r="Y31" s="75"/>
    </row>
    <row r="32" spans="1:25" s="26" customFormat="1" ht="78.75" hidden="1">
      <c r="A32" s="37"/>
      <c r="B32" s="345" t="s">
        <v>419</v>
      </c>
      <c r="C32" s="37"/>
      <c r="D32" s="37"/>
      <c r="E32" s="37"/>
      <c r="F32" s="106"/>
      <c r="G32" s="37"/>
      <c r="H32" s="37"/>
      <c r="I32" s="77"/>
      <c r="J32" s="37"/>
      <c r="K32" s="37"/>
      <c r="L32" s="37"/>
      <c r="M32" s="37"/>
      <c r="N32" s="37"/>
      <c r="O32" s="37"/>
      <c r="P32" s="75"/>
      <c r="Q32" s="74"/>
      <c r="R32" s="74"/>
      <c r="S32" s="74"/>
      <c r="T32" s="74"/>
      <c r="U32" s="74"/>
      <c r="V32" s="75"/>
      <c r="W32" s="75"/>
      <c r="X32" s="75"/>
      <c r="Y32" s="75"/>
    </row>
    <row r="33" spans="1:25" s="26" customFormat="1" ht="11.25" hidden="1">
      <c r="A33" s="37"/>
      <c r="B33" s="37"/>
      <c r="C33" s="37"/>
      <c r="D33" s="37"/>
      <c r="E33" s="37"/>
      <c r="F33" s="106"/>
      <c r="G33" s="37"/>
      <c r="H33" s="37"/>
      <c r="I33" s="77"/>
      <c r="J33" s="37"/>
      <c r="K33" s="37"/>
      <c r="L33" s="37"/>
      <c r="M33" s="37"/>
      <c r="N33" s="37"/>
      <c r="O33" s="37"/>
      <c r="P33" s="75"/>
      <c r="Q33" s="74"/>
      <c r="R33" s="74"/>
      <c r="S33" s="74"/>
      <c r="T33" s="74"/>
      <c r="U33" s="74"/>
      <c r="V33" s="75"/>
      <c r="W33" s="75"/>
      <c r="X33" s="75"/>
      <c r="Y33" s="75"/>
    </row>
    <row r="34" spans="1:25" s="26" customFormat="1" ht="11.25" hidden="1">
      <c r="A34" s="37"/>
      <c r="B34" s="37"/>
      <c r="C34" s="37"/>
      <c r="D34" s="37"/>
      <c r="E34" s="37"/>
      <c r="F34" s="106"/>
      <c r="G34" s="37"/>
      <c r="H34" s="37"/>
      <c r="I34" s="77"/>
      <c r="J34" s="37"/>
      <c r="K34" s="37"/>
      <c r="L34" s="37"/>
      <c r="M34" s="37"/>
      <c r="N34" s="37"/>
      <c r="O34" s="37"/>
      <c r="P34" s="75"/>
      <c r="Q34" s="115"/>
      <c r="R34" s="115"/>
      <c r="S34" s="115"/>
      <c r="T34" s="115"/>
      <c r="U34" s="115"/>
      <c r="V34" s="75"/>
      <c r="W34" s="75"/>
      <c r="X34" s="75"/>
      <c r="Y34" s="75"/>
    </row>
    <row r="35" spans="3:15" ht="12.75" hidden="1">
      <c r="C35" s="35"/>
      <c r="D35" s="35"/>
      <c r="E35" s="35"/>
      <c r="F35" s="107"/>
      <c r="G35" s="35">
        <v>0</v>
      </c>
      <c r="H35" s="35">
        <v>-9.313225746154791E-10</v>
      </c>
      <c r="I35" s="78"/>
      <c r="J35" s="35"/>
      <c r="K35" s="35"/>
      <c r="L35" s="35"/>
      <c r="M35" s="35"/>
      <c r="N35" s="14"/>
      <c r="O35" s="14"/>
    </row>
    <row r="36" spans="1:15" ht="12.75" hidden="1">
      <c r="A36" s="121" t="s">
        <v>0</v>
      </c>
      <c r="B36" s="121"/>
      <c r="C36" s="123">
        <v>1</v>
      </c>
      <c r="D36" s="123">
        <v>2</v>
      </c>
      <c r="E36" s="123">
        <v>3</v>
      </c>
      <c r="F36" s="194">
        <v>4</v>
      </c>
      <c r="G36" s="122" t="s">
        <v>224</v>
      </c>
      <c r="H36" s="122" t="s">
        <v>1</v>
      </c>
      <c r="I36" s="196">
        <v>5</v>
      </c>
      <c r="J36" s="124">
        <v>6</v>
      </c>
      <c r="K36" s="123"/>
      <c r="L36" s="123"/>
      <c r="M36" s="123"/>
      <c r="N36" s="123"/>
      <c r="O36" s="63"/>
    </row>
    <row r="37" spans="1:15" ht="12.75" hidden="1">
      <c r="A37" s="121" t="s">
        <v>225</v>
      </c>
      <c r="B37" s="121" t="s">
        <v>226</v>
      </c>
      <c r="C37" s="124" t="s">
        <v>41</v>
      </c>
      <c r="D37" s="124" t="s">
        <v>42</v>
      </c>
      <c r="E37" s="124" t="s">
        <v>40</v>
      </c>
      <c r="F37" s="195" t="s">
        <v>42</v>
      </c>
      <c r="G37" s="125">
        <v>2006</v>
      </c>
      <c r="H37" s="125">
        <v>2007</v>
      </c>
      <c r="I37" s="197" t="s">
        <v>227</v>
      </c>
      <c r="J37" s="357"/>
      <c r="K37" s="124" t="s">
        <v>211</v>
      </c>
      <c r="L37" s="124" t="s">
        <v>212</v>
      </c>
      <c r="M37" s="124" t="s">
        <v>228</v>
      </c>
      <c r="N37" s="124" t="s">
        <v>212</v>
      </c>
      <c r="O37" s="65" t="s">
        <v>212</v>
      </c>
    </row>
    <row r="38" spans="1:15" ht="12.75" hidden="1">
      <c r="A38" s="121" t="s">
        <v>329</v>
      </c>
      <c r="B38" s="121"/>
      <c r="C38" s="126" t="s">
        <v>331</v>
      </c>
      <c r="D38" s="124" t="s">
        <v>374</v>
      </c>
      <c r="E38" s="124" t="s">
        <v>377</v>
      </c>
      <c r="F38" s="195" t="s">
        <v>397</v>
      </c>
      <c r="G38" s="125"/>
      <c r="H38" s="125"/>
      <c r="I38" s="124" t="s">
        <v>406</v>
      </c>
      <c r="J38" s="358"/>
      <c r="K38" s="123" t="s">
        <v>21</v>
      </c>
      <c r="L38" s="123" t="s">
        <v>22</v>
      </c>
      <c r="M38" s="123" t="s">
        <v>23</v>
      </c>
      <c r="N38" s="123" t="s">
        <v>51</v>
      </c>
      <c r="O38" s="63" t="s">
        <v>52</v>
      </c>
    </row>
    <row r="39" spans="1:15" ht="12.75" hidden="1">
      <c r="A39" s="127" t="s">
        <v>213</v>
      </c>
      <c r="B39" s="127"/>
      <c r="C39" s="128"/>
      <c r="D39" s="128"/>
      <c r="E39" s="128"/>
      <c r="F39" s="128"/>
      <c r="G39" s="128"/>
      <c r="H39" s="128"/>
      <c r="I39" s="129"/>
      <c r="J39" s="128"/>
      <c r="K39" s="128"/>
      <c r="L39" s="128"/>
      <c r="M39" s="128"/>
      <c r="N39" s="128"/>
      <c r="O39" s="13"/>
    </row>
    <row r="40" spans="1:15" ht="12.75" hidden="1">
      <c r="A40" s="130">
        <v>6</v>
      </c>
      <c r="B40" s="131" t="s">
        <v>214</v>
      </c>
      <c r="C40" s="132">
        <f>SUM(C41,C45,C48,C51,C55,C58)</f>
        <v>3876669</v>
      </c>
      <c r="D40" s="132">
        <f aca="true" t="shared" si="2" ref="D40:J40">SUM(D41,D45,D48,D51,D55,D58)</f>
        <v>5305697</v>
      </c>
      <c r="E40" s="132">
        <f t="shared" si="2"/>
        <v>7235000</v>
      </c>
      <c r="F40" s="132">
        <f t="shared" si="2"/>
        <v>7293000</v>
      </c>
      <c r="G40" s="132">
        <f t="shared" si="2"/>
        <v>24730700</v>
      </c>
      <c r="H40" s="132">
        <f t="shared" si="2"/>
        <v>22870800</v>
      </c>
      <c r="I40" s="133">
        <f t="shared" si="2"/>
        <v>7293000</v>
      </c>
      <c r="J40" s="132">
        <f t="shared" si="2"/>
        <v>0</v>
      </c>
      <c r="K40" s="132">
        <f>+D40/C40*100</f>
        <v>136.86226500121626</v>
      </c>
      <c r="L40" s="132">
        <f>+E40/D40*100</f>
        <v>136.36285675567225</v>
      </c>
      <c r="M40" s="132">
        <f>+F40/E40*100</f>
        <v>100.8016586040083</v>
      </c>
      <c r="N40" s="132">
        <f aca="true" t="shared" si="3" ref="N40:N104">+I40/F40*100</f>
        <v>100</v>
      </c>
      <c r="O40" s="20">
        <f aca="true" t="shared" si="4" ref="O40:O53">+J40/I40*100</f>
        <v>0</v>
      </c>
    </row>
    <row r="41" spans="1:15" s="28" customFormat="1" ht="11.25" hidden="1">
      <c r="A41" s="134">
        <v>61</v>
      </c>
      <c r="B41" s="135" t="s">
        <v>229</v>
      </c>
      <c r="C41" s="360">
        <f aca="true" t="shared" si="5" ref="C41:I41">SUM(C42:C44)</f>
        <v>767158</v>
      </c>
      <c r="D41" s="360">
        <f t="shared" si="5"/>
        <v>1050000</v>
      </c>
      <c r="E41" s="360">
        <f t="shared" si="5"/>
        <v>928000</v>
      </c>
      <c r="F41" s="360">
        <f t="shared" si="5"/>
        <v>1110000</v>
      </c>
      <c r="G41" s="360">
        <f t="shared" si="5"/>
        <v>11200000</v>
      </c>
      <c r="H41" s="360">
        <f t="shared" si="5"/>
        <v>9135000</v>
      </c>
      <c r="I41" s="360">
        <f t="shared" si="5"/>
        <v>1110000</v>
      </c>
      <c r="J41" s="360"/>
      <c r="K41" s="137">
        <f aca="true" t="shared" si="6" ref="K41:K57">+D41/C41*100</f>
        <v>136.86880668649744</v>
      </c>
      <c r="L41" s="138">
        <f aca="true" t="shared" si="7" ref="L41:M71">+E41/D41*100</f>
        <v>88.38095238095238</v>
      </c>
      <c r="M41" s="137">
        <f>+F41/E41*100</f>
        <v>119.61206896551724</v>
      </c>
      <c r="N41" s="137">
        <f t="shared" si="3"/>
        <v>100</v>
      </c>
      <c r="O41" s="23">
        <f t="shared" si="4"/>
        <v>0</v>
      </c>
    </row>
    <row r="42" spans="1:15" s="28" customFormat="1" ht="11.25" hidden="1">
      <c r="A42" s="134">
        <v>611</v>
      </c>
      <c r="B42" s="135" t="s">
        <v>230</v>
      </c>
      <c r="C42" s="139">
        <v>676122</v>
      </c>
      <c r="D42" s="139">
        <v>1000000</v>
      </c>
      <c r="E42" s="139">
        <v>820000</v>
      </c>
      <c r="F42" s="228">
        <v>1000000</v>
      </c>
      <c r="G42" s="137">
        <v>11200000</v>
      </c>
      <c r="H42" s="137">
        <v>9135000</v>
      </c>
      <c r="I42" s="140">
        <v>1000000</v>
      </c>
      <c r="J42" s="141" t="s">
        <v>231</v>
      </c>
      <c r="K42" s="137">
        <f t="shared" si="6"/>
        <v>147.90230165561837</v>
      </c>
      <c r="L42" s="138">
        <f t="shared" si="7"/>
        <v>82</v>
      </c>
      <c r="M42" s="137">
        <f t="shared" si="7"/>
        <v>121.95121951219512</v>
      </c>
      <c r="N42" s="137">
        <f t="shared" si="3"/>
        <v>100</v>
      </c>
      <c r="O42" s="23" t="e">
        <f t="shared" si="4"/>
        <v>#VALUE!</v>
      </c>
    </row>
    <row r="43" spans="1:15" s="28" customFormat="1" ht="11.25" hidden="1">
      <c r="A43" s="134">
        <v>613</v>
      </c>
      <c r="B43" s="135" t="s">
        <v>232</v>
      </c>
      <c r="C43" s="139">
        <v>72832</v>
      </c>
      <c r="D43" s="139">
        <v>30000</v>
      </c>
      <c r="E43" s="139">
        <v>68000</v>
      </c>
      <c r="F43" s="228">
        <v>70000</v>
      </c>
      <c r="G43" s="137"/>
      <c r="H43" s="137"/>
      <c r="I43" s="140">
        <v>70000</v>
      </c>
      <c r="J43" s="141"/>
      <c r="K43" s="137">
        <f t="shared" si="6"/>
        <v>41.190685413005276</v>
      </c>
      <c r="L43" s="138">
        <f t="shared" si="7"/>
        <v>226.66666666666666</v>
      </c>
      <c r="M43" s="137">
        <f t="shared" si="7"/>
        <v>102.94117647058823</v>
      </c>
      <c r="N43" s="137">
        <f t="shared" si="3"/>
        <v>100</v>
      </c>
      <c r="O43" s="23">
        <f t="shared" si="4"/>
        <v>0</v>
      </c>
    </row>
    <row r="44" spans="1:15" s="28" customFormat="1" ht="11.25" hidden="1">
      <c r="A44" s="134">
        <v>614</v>
      </c>
      <c r="B44" s="135" t="s">
        <v>233</v>
      </c>
      <c r="C44" s="139">
        <v>18204</v>
      </c>
      <c r="D44" s="139">
        <v>20000</v>
      </c>
      <c r="E44" s="139">
        <v>40000</v>
      </c>
      <c r="F44" s="228">
        <v>40000</v>
      </c>
      <c r="G44" s="137"/>
      <c r="H44" s="137"/>
      <c r="I44" s="140">
        <v>40000</v>
      </c>
      <c r="J44" s="141"/>
      <c r="K44" s="137">
        <f t="shared" si="6"/>
        <v>109.8659635245001</v>
      </c>
      <c r="L44" s="138">
        <f t="shared" si="7"/>
        <v>200</v>
      </c>
      <c r="M44" s="137">
        <f t="shared" si="7"/>
        <v>100</v>
      </c>
      <c r="N44" s="137">
        <f t="shared" si="3"/>
        <v>100</v>
      </c>
      <c r="O44" s="23">
        <f t="shared" si="4"/>
        <v>0</v>
      </c>
    </row>
    <row r="45" spans="1:15" s="28" customFormat="1" ht="22.5" hidden="1">
      <c r="A45" s="142">
        <v>63</v>
      </c>
      <c r="B45" s="135" t="s">
        <v>234</v>
      </c>
      <c r="C45" s="367">
        <f aca="true" t="shared" si="8" ref="C45:I45">SUM(C46,C47)</f>
        <v>2312375</v>
      </c>
      <c r="D45" s="367">
        <f t="shared" si="8"/>
        <v>3003000</v>
      </c>
      <c r="E45" s="367">
        <f t="shared" si="8"/>
        <v>5152000</v>
      </c>
      <c r="F45" s="367">
        <f t="shared" si="8"/>
        <v>5003000</v>
      </c>
      <c r="G45" s="367">
        <f t="shared" si="8"/>
        <v>52000</v>
      </c>
      <c r="H45" s="367">
        <f t="shared" si="8"/>
        <v>22500</v>
      </c>
      <c r="I45" s="367">
        <f t="shared" si="8"/>
        <v>5003000</v>
      </c>
      <c r="J45" s="368"/>
      <c r="K45" s="144">
        <f t="shared" si="6"/>
        <v>129.8664792691497</v>
      </c>
      <c r="L45" s="145">
        <f t="shared" si="7"/>
        <v>171.56177156177156</v>
      </c>
      <c r="M45" s="144">
        <f t="shared" si="7"/>
        <v>97.10791925465838</v>
      </c>
      <c r="N45" s="144">
        <f t="shared" si="3"/>
        <v>100</v>
      </c>
      <c r="O45" s="112">
        <f t="shared" si="4"/>
        <v>0</v>
      </c>
    </row>
    <row r="46" spans="1:15" s="28" customFormat="1" ht="11.25" hidden="1">
      <c r="A46" s="134">
        <v>633</v>
      </c>
      <c r="B46" s="135" t="s">
        <v>235</v>
      </c>
      <c r="C46" s="139">
        <v>1684923</v>
      </c>
      <c r="D46" s="139">
        <v>2200000</v>
      </c>
      <c r="E46" s="139">
        <v>4787000</v>
      </c>
      <c r="F46" s="228">
        <v>4200000</v>
      </c>
      <c r="G46" s="137">
        <v>52000</v>
      </c>
      <c r="H46" s="137">
        <v>22500</v>
      </c>
      <c r="I46" s="140">
        <v>4200000</v>
      </c>
      <c r="J46" s="141" t="s">
        <v>231</v>
      </c>
      <c r="K46" s="137">
        <f t="shared" si="6"/>
        <v>130.56976490913829</v>
      </c>
      <c r="L46" s="138">
        <f t="shared" si="7"/>
        <v>217.59090909090907</v>
      </c>
      <c r="M46" s="137">
        <f t="shared" si="7"/>
        <v>87.73762272822226</v>
      </c>
      <c r="N46" s="137">
        <f t="shared" si="3"/>
        <v>100</v>
      </c>
      <c r="O46" s="14" t="e">
        <f t="shared" si="4"/>
        <v>#VALUE!</v>
      </c>
    </row>
    <row r="47" spans="1:15" s="36" customFormat="1" ht="22.5" hidden="1">
      <c r="A47" s="142">
        <v>634</v>
      </c>
      <c r="B47" s="135" t="s">
        <v>234</v>
      </c>
      <c r="C47" s="146">
        <v>627452</v>
      </c>
      <c r="D47" s="146">
        <v>803000</v>
      </c>
      <c r="E47" s="146">
        <v>365000</v>
      </c>
      <c r="F47" s="361">
        <v>803000</v>
      </c>
      <c r="G47" s="147"/>
      <c r="H47" s="147"/>
      <c r="I47" s="150">
        <v>803000</v>
      </c>
      <c r="J47" s="148" t="s">
        <v>231</v>
      </c>
      <c r="K47" s="144">
        <f t="shared" si="6"/>
        <v>127.97791703588481</v>
      </c>
      <c r="L47" s="145">
        <f t="shared" si="7"/>
        <v>45.45454545454545</v>
      </c>
      <c r="M47" s="144">
        <f t="shared" si="7"/>
        <v>220.00000000000003</v>
      </c>
      <c r="N47" s="144">
        <f t="shared" si="3"/>
        <v>100</v>
      </c>
      <c r="O47" s="109" t="e">
        <f t="shared" si="4"/>
        <v>#VALUE!</v>
      </c>
    </row>
    <row r="48" spans="1:15" s="28" customFormat="1" ht="11.25" hidden="1">
      <c r="A48" s="134">
        <v>64</v>
      </c>
      <c r="B48" s="135" t="s">
        <v>236</v>
      </c>
      <c r="C48" s="360">
        <f aca="true" t="shared" si="9" ref="C48:I48">SUM(C49,C50)</f>
        <v>300997</v>
      </c>
      <c r="D48" s="360">
        <f t="shared" si="9"/>
        <v>465000</v>
      </c>
      <c r="E48" s="360">
        <f t="shared" si="9"/>
        <v>500000</v>
      </c>
      <c r="F48" s="360">
        <f t="shared" si="9"/>
        <v>505000</v>
      </c>
      <c r="G48" s="360">
        <f t="shared" si="9"/>
        <v>873006</v>
      </c>
      <c r="H48" s="360">
        <f t="shared" si="9"/>
        <v>802800</v>
      </c>
      <c r="I48" s="360">
        <f t="shared" si="9"/>
        <v>505000</v>
      </c>
      <c r="J48" s="360"/>
      <c r="K48" s="137">
        <f t="shared" si="6"/>
        <v>154.4865895673379</v>
      </c>
      <c r="L48" s="138">
        <f t="shared" si="7"/>
        <v>107.5268817204301</v>
      </c>
      <c r="M48" s="137">
        <f t="shared" si="7"/>
        <v>101</v>
      </c>
      <c r="N48" s="137">
        <f t="shared" si="3"/>
        <v>100</v>
      </c>
      <c r="O48" s="14">
        <f t="shared" si="4"/>
        <v>0</v>
      </c>
    </row>
    <row r="49" spans="1:15" s="28" customFormat="1" ht="11.25" hidden="1">
      <c r="A49" s="134">
        <v>641</v>
      </c>
      <c r="B49" s="135" t="s">
        <v>237</v>
      </c>
      <c r="C49" s="139">
        <v>681</v>
      </c>
      <c r="D49" s="139">
        <v>5000</v>
      </c>
      <c r="E49" s="139">
        <v>5000</v>
      </c>
      <c r="F49" s="228">
        <v>5000</v>
      </c>
      <c r="G49" s="137">
        <v>173006</v>
      </c>
      <c r="H49" s="137">
        <v>145800</v>
      </c>
      <c r="I49" s="140">
        <v>5000</v>
      </c>
      <c r="J49" s="141" t="s">
        <v>231</v>
      </c>
      <c r="K49" s="137">
        <f t="shared" si="6"/>
        <v>734.2143906020558</v>
      </c>
      <c r="L49" s="138">
        <f t="shared" si="7"/>
        <v>100</v>
      </c>
      <c r="M49" s="137">
        <f t="shared" si="7"/>
        <v>100</v>
      </c>
      <c r="N49" s="137">
        <f t="shared" si="3"/>
        <v>100</v>
      </c>
      <c r="O49" s="14" t="e">
        <f t="shared" si="4"/>
        <v>#VALUE!</v>
      </c>
    </row>
    <row r="50" spans="1:15" s="28" customFormat="1" ht="11.25" hidden="1">
      <c r="A50" s="134">
        <v>642</v>
      </c>
      <c r="B50" s="135" t="s">
        <v>238</v>
      </c>
      <c r="C50" s="139">
        <v>300316</v>
      </c>
      <c r="D50" s="139">
        <v>460000</v>
      </c>
      <c r="E50" s="139">
        <v>495000</v>
      </c>
      <c r="F50" s="228">
        <v>500000</v>
      </c>
      <c r="G50" s="137">
        <v>700000</v>
      </c>
      <c r="H50" s="137">
        <v>657000</v>
      </c>
      <c r="I50" s="140">
        <v>500000</v>
      </c>
      <c r="J50" s="141" t="s">
        <v>231</v>
      </c>
      <c r="K50" s="137">
        <f t="shared" si="6"/>
        <v>153.17199216824943</v>
      </c>
      <c r="L50" s="138">
        <f t="shared" si="7"/>
        <v>107.6086956521739</v>
      </c>
      <c r="M50" s="137">
        <f t="shared" si="7"/>
        <v>101.01010101010101</v>
      </c>
      <c r="N50" s="137">
        <f t="shared" si="3"/>
        <v>100</v>
      </c>
      <c r="O50" s="14" t="e">
        <f t="shared" si="4"/>
        <v>#VALUE!</v>
      </c>
    </row>
    <row r="51" spans="1:15" s="28" customFormat="1" ht="22.5" hidden="1">
      <c r="A51" s="142">
        <v>65</v>
      </c>
      <c r="B51" s="135" t="s">
        <v>239</v>
      </c>
      <c r="C51" s="367">
        <f aca="true" t="shared" si="10" ref="C51:I51">SUM(C52,C53,C54)</f>
        <v>445378</v>
      </c>
      <c r="D51" s="367">
        <f t="shared" si="10"/>
        <v>731197</v>
      </c>
      <c r="E51" s="367">
        <f t="shared" si="10"/>
        <v>593000</v>
      </c>
      <c r="F51" s="367">
        <f t="shared" si="10"/>
        <v>590000</v>
      </c>
      <c r="G51" s="367">
        <f t="shared" si="10"/>
        <v>12460694</v>
      </c>
      <c r="H51" s="367">
        <f t="shared" si="10"/>
        <v>12780000</v>
      </c>
      <c r="I51" s="367">
        <f t="shared" si="10"/>
        <v>590000</v>
      </c>
      <c r="J51" s="367"/>
      <c r="K51" s="144">
        <f t="shared" si="6"/>
        <v>164.17447651208636</v>
      </c>
      <c r="L51" s="145">
        <f t="shared" si="7"/>
        <v>81.09989510350836</v>
      </c>
      <c r="M51" s="144">
        <f t="shared" si="7"/>
        <v>99.49409780775717</v>
      </c>
      <c r="N51" s="144">
        <f t="shared" si="3"/>
        <v>100</v>
      </c>
      <c r="O51" s="109">
        <f t="shared" si="4"/>
        <v>0</v>
      </c>
    </row>
    <row r="52" spans="1:15" s="28" customFormat="1" ht="11.25" hidden="1">
      <c r="A52" s="134">
        <v>651</v>
      </c>
      <c r="B52" s="149" t="s">
        <v>240</v>
      </c>
      <c r="C52" s="139">
        <v>42546</v>
      </c>
      <c r="D52" s="139">
        <v>30000</v>
      </c>
      <c r="E52" s="139">
        <v>35000</v>
      </c>
      <c r="F52" s="228">
        <v>30000</v>
      </c>
      <c r="G52" s="137">
        <v>8000</v>
      </c>
      <c r="H52" s="137">
        <v>9000</v>
      </c>
      <c r="I52" s="140">
        <v>30000</v>
      </c>
      <c r="J52" s="141" t="s">
        <v>231</v>
      </c>
      <c r="K52" s="137">
        <f t="shared" si="6"/>
        <v>70.51191651389085</v>
      </c>
      <c r="L52" s="138">
        <f t="shared" si="7"/>
        <v>116.66666666666667</v>
      </c>
      <c r="M52" s="137">
        <f t="shared" si="7"/>
        <v>85.71428571428571</v>
      </c>
      <c r="N52" s="137">
        <f t="shared" si="3"/>
        <v>100</v>
      </c>
      <c r="O52" s="14" t="e">
        <f t="shared" si="4"/>
        <v>#VALUE!</v>
      </c>
    </row>
    <row r="53" spans="1:15" s="28" customFormat="1" ht="11.25" hidden="1">
      <c r="A53" s="134">
        <v>652</v>
      </c>
      <c r="B53" s="135" t="s">
        <v>241</v>
      </c>
      <c r="C53" s="139">
        <v>195784</v>
      </c>
      <c r="D53" s="139">
        <v>441197</v>
      </c>
      <c r="E53" s="139">
        <v>310000</v>
      </c>
      <c r="F53" s="228">
        <v>300000</v>
      </c>
      <c r="G53" s="137">
        <v>12452694</v>
      </c>
      <c r="H53" s="137">
        <v>12771000</v>
      </c>
      <c r="I53" s="140">
        <v>300000</v>
      </c>
      <c r="J53" s="141" t="s">
        <v>231</v>
      </c>
      <c r="K53" s="137">
        <f t="shared" si="6"/>
        <v>225.34885383892453</v>
      </c>
      <c r="L53" s="138">
        <f t="shared" si="7"/>
        <v>70.26339707658937</v>
      </c>
      <c r="M53" s="137">
        <f t="shared" si="7"/>
        <v>96.7741935483871</v>
      </c>
      <c r="N53" s="137">
        <f t="shared" si="3"/>
        <v>100</v>
      </c>
      <c r="O53" s="14" t="e">
        <f t="shared" si="4"/>
        <v>#VALUE!</v>
      </c>
    </row>
    <row r="54" spans="1:15" s="28" customFormat="1" ht="11.25" hidden="1">
      <c r="A54" s="134">
        <v>653</v>
      </c>
      <c r="B54" s="135" t="s">
        <v>242</v>
      </c>
      <c r="C54" s="139">
        <v>207048</v>
      </c>
      <c r="D54" s="139">
        <v>260000</v>
      </c>
      <c r="E54" s="139">
        <v>248000</v>
      </c>
      <c r="F54" s="228">
        <v>260000</v>
      </c>
      <c r="G54" s="137"/>
      <c r="H54" s="137"/>
      <c r="I54" s="140">
        <v>260000</v>
      </c>
      <c r="J54" s="141"/>
      <c r="K54" s="137">
        <f t="shared" si="6"/>
        <v>125.57474595262934</v>
      </c>
      <c r="L54" s="138">
        <f t="shared" si="7"/>
        <v>95.38461538461539</v>
      </c>
      <c r="M54" s="137">
        <f t="shared" si="7"/>
        <v>104.83870967741935</v>
      </c>
      <c r="N54" s="137">
        <f t="shared" si="3"/>
        <v>100</v>
      </c>
      <c r="O54" s="14"/>
    </row>
    <row r="55" spans="1:15" s="28" customFormat="1" ht="11.25" hidden="1">
      <c r="A55" s="134">
        <v>66</v>
      </c>
      <c r="B55" s="135" t="s">
        <v>243</v>
      </c>
      <c r="C55" s="360">
        <f aca="true" t="shared" si="11" ref="C55:I55">SUM(C56,C57)</f>
        <v>40496</v>
      </c>
      <c r="D55" s="360">
        <f t="shared" si="11"/>
        <v>54500</v>
      </c>
      <c r="E55" s="360">
        <f t="shared" si="11"/>
        <v>60000</v>
      </c>
      <c r="F55" s="360">
        <f t="shared" si="11"/>
        <v>83000</v>
      </c>
      <c r="G55" s="360">
        <f t="shared" si="11"/>
        <v>145000</v>
      </c>
      <c r="H55" s="360">
        <f t="shared" si="11"/>
        <v>130500</v>
      </c>
      <c r="I55" s="360">
        <f t="shared" si="11"/>
        <v>83000</v>
      </c>
      <c r="J55" s="360"/>
      <c r="K55" s="137">
        <f t="shared" si="6"/>
        <v>134.5811932042671</v>
      </c>
      <c r="L55" s="138">
        <f t="shared" si="7"/>
        <v>110.09174311926606</v>
      </c>
      <c r="M55" s="137">
        <f t="shared" si="7"/>
        <v>138.33333333333334</v>
      </c>
      <c r="N55" s="137">
        <f t="shared" si="3"/>
        <v>100</v>
      </c>
      <c r="O55" s="14">
        <f>+J55/I55*100</f>
        <v>0</v>
      </c>
    </row>
    <row r="56" spans="1:15" s="28" customFormat="1" ht="33.75" hidden="1">
      <c r="A56" s="142">
        <v>661</v>
      </c>
      <c r="B56" s="135" t="s">
        <v>244</v>
      </c>
      <c r="C56" s="146">
        <v>40496</v>
      </c>
      <c r="D56" s="146">
        <v>54500</v>
      </c>
      <c r="E56" s="146">
        <v>60000</v>
      </c>
      <c r="F56" s="361">
        <v>83000</v>
      </c>
      <c r="G56" s="144">
        <v>145000</v>
      </c>
      <c r="H56" s="144">
        <v>130500</v>
      </c>
      <c r="I56" s="150">
        <v>83000</v>
      </c>
      <c r="J56" s="151" t="s">
        <v>231</v>
      </c>
      <c r="K56" s="144">
        <f t="shared" si="6"/>
        <v>134.5811932042671</v>
      </c>
      <c r="L56" s="145">
        <f t="shared" si="7"/>
        <v>110.09174311926606</v>
      </c>
      <c r="M56" s="144">
        <f t="shared" si="7"/>
        <v>138.33333333333334</v>
      </c>
      <c r="N56" s="144">
        <f t="shared" si="3"/>
        <v>100</v>
      </c>
      <c r="O56" s="109" t="e">
        <f>+J56/I56*100</f>
        <v>#VALUE!</v>
      </c>
    </row>
    <row r="57" spans="1:15" s="36" customFormat="1" ht="11.25" hidden="1">
      <c r="A57" s="134">
        <v>662</v>
      </c>
      <c r="B57" s="135" t="s">
        <v>245</v>
      </c>
      <c r="C57" s="139">
        <v>0</v>
      </c>
      <c r="D57" s="139">
        <v>0</v>
      </c>
      <c r="E57" s="139">
        <v>0</v>
      </c>
      <c r="F57" s="228"/>
      <c r="G57" s="152"/>
      <c r="H57" s="152"/>
      <c r="I57" s="153" t="s">
        <v>231</v>
      </c>
      <c r="J57" s="154" t="s">
        <v>231</v>
      </c>
      <c r="K57" s="152" t="e">
        <f t="shared" si="6"/>
        <v>#DIV/0!</v>
      </c>
      <c r="L57" s="138" t="e">
        <f t="shared" si="7"/>
        <v>#DIV/0!</v>
      </c>
      <c r="M57" s="155" t="e">
        <f t="shared" si="7"/>
        <v>#DIV/0!</v>
      </c>
      <c r="N57" s="137" t="e">
        <f t="shared" si="3"/>
        <v>#VALUE!</v>
      </c>
      <c r="O57" s="14" t="e">
        <f>+J57/I57*100</f>
        <v>#VALUE!</v>
      </c>
    </row>
    <row r="58" spans="1:15" s="36" customFormat="1" ht="11.25" hidden="1">
      <c r="A58" s="134">
        <v>68</v>
      </c>
      <c r="B58" s="135" t="s">
        <v>246</v>
      </c>
      <c r="C58" s="360">
        <f aca="true" t="shared" si="12" ref="C58:I58">SUM(C59,C60)</f>
        <v>10265</v>
      </c>
      <c r="D58" s="360">
        <f t="shared" si="12"/>
        <v>2000</v>
      </c>
      <c r="E58" s="360">
        <f t="shared" si="12"/>
        <v>2000</v>
      </c>
      <c r="F58" s="360">
        <f t="shared" si="12"/>
        <v>2000</v>
      </c>
      <c r="G58" s="360">
        <f t="shared" si="12"/>
        <v>0</v>
      </c>
      <c r="H58" s="360">
        <f t="shared" si="12"/>
        <v>0</v>
      </c>
      <c r="I58" s="360">
        <f t="shared" si="12"/>
        <v>2000</v>
      </c>
      <c r="J58" s="360"/>
      <c r="K58" s="152"/>
      <c r="L58" s="138"/>
      <c r="M58" s="155"/>
      <c r="N58" s="137"/>
      <c r="O58" s="14"/>
    </row>
    <row r="59" spans="1:15" s="36" customFormat="1" ht="11.25" hidden="1">
      <c r="A59" s="134">
        <v>681</v>
      </c>
      <c r="B59" s="135" t="s">
        <v>247</v>
      </c>
      <c r="C59" s="139">
        <v>0</v>
      </c>
      <c r="D59" s="139">
        <v>1000</v>
      </c>
      <c r="E59" s="139">
        <v>1000</v>
      </c>
      <c r="F59" s="228">
        <v>1000</v>
      </c>
      <c r="G59" s="139"/>
      <c r="H59" s="139"/>
      <c r="I59" s="156">
        <v>1000</v>
      </c>
      <c r="J59" s="139"/>
      <c r="K59" s="152"/>
      <c r="L59" s="138"/>
      <c r="M59" s="155"/>
      <c r="N59" s="137"/>
      <c r="O59" s="14"/>
    </row>
    <row r="60" spans="1:15" s="36" customFormat="1" ht="11.25" hidden="1">
      <c r="A60" s="134">
        <v>683</v>
      </c>
      <c r="B60" s="135" t="s">
        <v>243</v>
      </c>
      <c r="C60" s="139">
        <v>10265</v>
      </c>
      <c r="D60" s="157">
        <v>1000</v>
      </c>
      <c r="E60" s="139">
        <v>1000</v>
      </c>
      <c r="F60" s="228">
        <v>1000</v>
      </c>
      <c r="G60" s="152"/>
      <c r="H60" s="152"/>
      <c r="I60" s="140">
        <v>1000</v>
      </c>
      <c r="J60" s="154"/>
      <c r="K60" s="152"/>
      <c r="L60" s="138"/>
      <c r="M60" s="155"/>
      <c r="N60" s="137"/>
      <c r="O60" s="14"/>
    </row>
    <row r="61" spans="1:17" ht="22.5" hidden="1">
      <c r="A61" s="158">
        <v>7</v>
      </c>
      <c r="B61" s="159" t="s">
        <v>215</v>
      </c>
      <c r="C61" s="160">
        <f aca="true" t="shared" si="13" ref="C61:J61">SUM(C62,C64)</f>
        <v>0</v>
      </c>
      <c r="D61" s="160">
        <f t="shared" si="13"/>
        <v>100000</v>
      </c>
      <c r="E61" s="160">
        <f t="shared" si="13"/>
        <v>200000</v>
      </c>
      <c r="F61" s="160">
        <f t="shared" si="13"/>
        <v>150000</v>
      </c>
      <c r="G61" s="160">
        <f t="shared" si="13"/>
        <v>5500</v>
      </c>
      <c r="H61" s="160">
        <f t="shared" si="13"/>
        <v>4500</v>
      </c>
      <c r="I61" s="160">
        <f t="shared" si="13"/>
        <v>150000</v>
      </c>
      <c r="J61" s="160">
        <f t="shared" si="13"/>
        <v>158000</v>
      </c>
      <c r="K61" s="160" t="e">
        <f aca="true" t="shared" si="14" ref="K61:K73">+D61/C61*100</f>
        <v>#DIV/0!</v>
      </c>
      <c r="L61" s="160">
        <f t="shared" si="7"/>
        <v>200</v>
      </c>
      <c r="M61" s="161" t="e">
        <f>+#REF!/#REF!*100</f>
        <v>#REF!</v>
      </c>
      <c r="N61" s="161">
        <f t="shared" si="3"/>
        <v>100</v>
      </c>
      <c r="O61" s="113">
        <f aca="true" t="shared" si="15" ref="O61:O74">+J61/I61*100</f>
        <v>105.33333333333333</v>
      </c>
      <c r="Q61" s="81"/>
    </row>
    <row r="62" spans="1:25" s="48" customFormat="1" ht="11.25" hidden="1">
      <c r="A62" s="162">
        <v>71</v>
      </c>
      <c r="B62" s="163" t="s">
        <v>248</v>
      </c>
      <c r="C62" s="369">
        <f aca="true" t="shared" si="16" ref="C62:I62">SUM(C63)</f>
        <v>0</v>
      </c>
      <c r="D62" s="369">
        <f t="shared" si="16"/>
        <v>100000</v>
      </c>
      <c r="E62" s="369">
        <f t="shared" si="16"/>
        <v>200000</v>
      </c>
      <c r="F62" s="369">
        <f t="shared" si="16"/>
        <v>150000</v>
      </c>
      <c r="G62" s="369">
        <f t="shared" si="16"/>
        <v>0</v>
      </c>
      <c r="H62" s="369">
        <f t="shared" si="16"/>
        <v>0</v>
      </c>
      <c r="I62" s="369">
        <f t="shared" si="16"/>
        <v>150000</v>
      </c>
      <c r="J62" s="369">
        <v>158000</v>
      </c>
      <c r="K62" s="164" t="e">
        <f t="shared" si="14"/>
        <v>#DIV/0!</v>
      </c>
      <c r="L62" s="138">
        <f t="shared" si="7"/>
        <v>200</v>
      </c>
      <c r="M62" s="137">
        <f>+F61/E61*100</f>
        <v>75</v>
      </c>
      <c r="N62" s="137">
        <f t="shared" si="3"/>
        <v>100</v>
      </c>
      <c r="O62" s="14">
        <f t="shared" si="15"/>
        <v>105.33333333333333</v>
      </c>
      <c r="Q62" s="82"/>
      <c r="R62" s="82"/>
      <c r="S62" s="82"/>
      <c r="T62" s="82"/>
      <c r="U62" s="82"/>
      <c r="V62" s="82"/>
      <c r="W62" s="82"/>
      <c r="X62" s="82"/>
      <c r="Y62" s="82"/>
    </row>
    <row r="63" spans="1:25" s="48" customFormat="1" ht="11.25" hidden="1">
      <c r="A63" s="162">
        <v>711</v>
      </c>
      <c r="B63" s="163" t="s">
        <v>249</v>
      </c>
      <c r="C63" s="164"/>
      <c r="D63" s="164">
        <v>100000</v>
      </c>
      <c r="E63" s="164">
        <v>200000</v>
      </c>
      <c r="F63" s="328">
        <v>150000</v>
      </c>
      <c r="G63" s="164"/>
      <c r="H63" s="164"/>
      <c r="I63" s="344">
        <v>150000</v>
      </c>
      <c r="J63" s="165" t="s">
        <v>231</v>
      </c>
      <c r="K63" s="164" t="e">
        <f t="shared" si="14"/>
        <v>#DIV/0!</v>
      </c>
      <c r="L63" s="138">
        <f t="shared" si="7"/>
        <v>200</v>
      </c>
      <c r="M63" s="137">
        <f>+F62/E62*100</f>
        <v>75</v>
      </c>
      <c r="N63" s="137">
        <f t="shared" si="3"/>
        <v>100</v>
      </c>
      <c r="O63" s="14" t="e">
        <f t="shared" si="15"/>
        <v>#VALUE!</v>
      </c>
      <c r="Q63" s="82"/>
      <c r="R63" s="82"/>
      <c r="S63" s="82"/>
      <c r="T63" s="82"/>
      <c r="U63" s="82"/>
      <c r="V63" s="82"/>
      <c r="W63" s="82"/>
      <c r="X63" s="82"/>
      <c r="Y63" s="82"/>
    </row>
    <row r="64" spans="1:25" s="28" customFormat="1" ht="22.5" hidden="1">
      <c r="A64" s="142">
        <v>72</v>
      </c>
      <c r="B64" s="135" t="s">
        <v>250</v>
      </c>
      <c r="C64" s="367">
        <f>SUM(C65)</f>
        <v>0</v>
      </c>
      <c r="D64" s="367">
        <f>SUM(D65)</f>
        <v>0</v>
      </c>
      <c r="E64" s="367">
        <v>0</v>
      </c>
      <c r="F64" s="367">
        <f>SUM(F65)</f>
        <v>0</v>
      </c>
      <c r="G64" s="367">
        <v>5500</v>
      </c>
      <c r="H64" s="367">
        <v>4500</v>
      </c>
      <c r="I64" s="368">
        <v>0</v>
      </c>
      <c r="J64" s="367">
        <v>0</v>
      </c>
      <c r="K64" s="166" t="e">
        <f t="shared" si="14"/>
        <v>#DIV/0!</v>
      </c>
      <c r="L64" s="145" t="e">
        <f t="shared" si="7"/>
        <v>#DIV/0!</v>
      </c>
      <c r="M64" s="144" t="e">
        <f>+#REF!/#REF!*100</f>
        <v>#REF!</v>
      </c>
      <c r="N64" s="144" t="e">
        <f t="shared" si="3"/>
        <v>#DIV/0!</v>
      </c>
      <c r="O64" s="109" t="e">
        <f t="shared" si="15"/>
        <v>#DIV/0!</v>
      </c>
      <c r="Q64" s="83"/>
      <c r="R64" s="83"/>
      <c r="S64" s="83"/>
      <c r="T64" s="83"/>
      <c r="U64" s="83"/>
      <c r="V64" s="83"/>
      <c r="W64" s="83"/>
      <c r="X64" s="83"/>
      <c r="Y64" s="83"/>
    </row>
    <row r="65" spans="1:25" s="28" customFormat="1" ht="22.5" hidden="1">
      <c r="A65" s="142">
        <v>721</v>
      </c>
      <c r="B65" s="135" t="s">
        <v>251</v>
      </c>
      <c r="C65" s="146"/>
      <c r="D65" s="146">
        <v>0</v>
      </c>
      <c r="E65" s="146">
        <v>0</v>
      </c>
      <c r="F65" s="361">
        <v>0</v>
      </c>
      <c r="G65" s="144">
        <v>5500</v>
      </c>
      <c r="H65" s="144">
        <v>4500</v>
      </c>
      <c r="I65" s="150" t="s">
        <v>231</v>
      </c>
      <c r="J65" s="151" t="s">
        <v>231</v>
      </c>
      <c r="K65" s="166" t="e">
        <f t="shared" si="14"/>
        <v>#DIV/0!</v>
      </c>
      <c r="L65" s="145" t="e">
        <f t="shared" si="7"/>
        <v>#DIV/0!</v>
      </c>
      <c r="M65" s="144" t="e">
        <f>+F64/E64*100</f>
        <v>#DIV/0!</v>
      </c>
      <c r="N65" s="144" t="e">
        <f t="shared" si="3"/>
        <v>#VALUE!</v>
      </c>
      <c r="O65" s="109" t="e">
        <f t="shared" si="15"/>
        <v>#VALUE!</v>
      </c>
      <c r="Q65" s="83"/>
      <c r="R65" s="83"/>
      <c r="S65" s="83"/>
      <c r="T65" s="83"/>
      <c r="U65" s="83"/>
      <c r="V65" s="83"/>
      <c r="W65" s="83"/>
      <c r="X65" s="83"/>
      <c r="Y65" s="83"/>
    </row>
    <row r="66" spans="1:15" ht="12.75" hidden="1">
      <c r="A66" s="167">
        <v>3</v>
      </c>
      <c r="B66" s="131" t="s">
        <v>3</v>
      </c>
      <c r="C66" s="132">
        <f>SUM(C67,C71,C77,C79,C81,C83,C85)</f>
        <v>3640060</v>
      </c>
      <c r="D66" s="132">
        <f aca="true" t="shared" si="17" ref="D66:J66">SUM(D67,D71,D77,D79,D81,D83,D85)</f>
        <v>3442000</v>
      </c>
      <c r="E66" s="132">
        <f t="shared" si="17"/>
        <v>3441000</v>
      </c>
      <c r="F66" s="132">
        <f t="shared" si="17"/>
        <v>3449000</v>
      </c>
      <c r="G66" s="132" t="e">
        <f t="shared" si="17"/>
        <v>#REF!</v>
      </c>
      <c r="H66" s="132" t="e">
        <f t="shared" si="17"/>
        <v>#REF!</v>
      </c>
      <c r="I66" s="132">
        <f t="shared" si="17"/>
        <v>3449000</v>
      </c>
      <c r="J66" s="132">
        <f t="shared" si="17"/>
        <v>0</v>
      </c>
      <c r="K66" s="132">
        <f t="shared" si="14"/>
        <v>94.55888089756762</v>
      </c>
      <c r="L66" s="132">
        <f t="shared" si="7"/>
        <v>99.97094712376526</v>
      </c>
      <c r="M66" s="168" t="e">
        <f>+#REF!/#REF!*100</f>
        <v>#REF!</v>
      </c>
      <c r="N66" s="168">
        <f t="shared" si="3"/>
        <v>100</v>
      </c>
      <c r="O66" s="31">
        <f t="shared" si="15"/>
        <v>0</v>
      </c>
    </row>
    <row r="67" spans="1:25" s="28" customFormat="1" ht="11.25" hidden="1">
      <c r="A67" s="134">
        <v>31</v>
      </c>
      <c r="B67" s="135" t="s">
        <v>6</v>
      </c>
      <c r="C67" s="360">
        <f>SUM(C68,C69,C70)</f>
        <v>912670</v>
      </c>
      <c r="D67" s="360">
        <f aca="true" t="shared" si="18" ref="D67:J67">SUM(D68,D69,D70)</f>
        <v>821500</v>
      </c>
      <c r="E67" s="360">
        <f t="shared" si="18"/>
        <v>854500</v>
      </c>
      <c r="F67" s="360">
        <f t="shared" si="18"/>
        <v>854500</v>
      </c>
      <c r="G67" s="360">
        <f t="shared" si="18"/>
        <v>0</v>
      </c>
      <c r="H67" s="360">
        <f t="shared" si="18"/>
        <v>0</v>
      </c>
      <c r="I67" s="360">
        <f t="shared" si="18"/>
        <v>854500</v>
      </c>
      <c r="J67" s="360">
        <f t="shared" si="18"/>
        <v>0</v>
      </c>
      <c r="K67" s="164">
        <f t="shared" si="14"/>
        <v>90.0106281569461</v>
      </c>
      <c r="L67" s="138">
        <f t="shared" si="7"/>
        <v>104.01704199634814</v>
      </c>
      <c r="M67" s="137">
        <f>+F66/E66*100</f>
        <v>100.2324905550712</v>
      </c>
      <c r="N67" s="137">
        <f t="shared" si="3"/>
        <v>100</v>
      </c>
      <c r="O67" s="14">
        <f t="shared" si="15"/>
        <v>0</v>
      </c>
      <c r="T67" s="84"/>
      <c r="U67" s="84"/>
      <c r="V67" s="84"/>
      <c r="W67" s="84"/>
      <c r="X67" s="84"/>
      <c r="Y67" s="84"/>
    </row>
    <row r="68" spans="1:25" s="28" customFormat="1" ht="11.25" hidden="1">
      <c r="A68" s="134">
        <v>311</v>
      </c>
      <c r="B68" s="135" t="s">
        <v>252</v>
      </c>
      <c r="C68" s="139">
        <f>SUM('Posebni dio'!F29,'Posebni dio'!F49,'Posebni dio'!F156)</f>
        <v>768063</v>
      </c>
      <c r="D68" s="139">
        <f>SUM('Posebni dio'!G29,'Posebni dio'!G49,'Posebni dio'!G156)</f>
        <v>680000</v>
      </c>
      <c r="E68" s="139">
        <f>SUM('Posebni dio'!H29,'Posebni dio'!H49,'Posebni dio'!H156)</f>
        <v>700000</v>
      </c>
      <c r="F68" s="139">
        <f>SUM('Posebni dio'!I29,'Posebni dio'!I49,'Posebni dio'!I156)</f>
        <v>700000</v>
      </c>
      <c r="G68" s="139">
        <f>SUM('Posebni dio'!J29,'Posebni dio'!J49,'Posebni dio'!J156)</f>
        <v>0</v>
      </c>
      <c r="H68" s="139">
        <f>SUM('Posebni dio'!K29,'Posebni dio'!K49,'Posebni dio'!K156)</f>
        <v>0</v>
      </c>
      <c r="I68" s="139">
        <f>SUM('Posebni dio'!L29,'Posebni dio'!L49,'Posebni dio'!L156)</f>
        <v>700000</v>
      </c>
      <c r="J68" s="139">
        <f>SUM('Posebni dio'!M29,'Posebni dio'!M49,'Posebni dio'!M156)</f>
        <v>0</v>
      </c>
      <c r="K68" s="164">
        <f t="shared" si="14"/>
        <v>88.53440407883207</v>
      </c>
      <c r="L68" s="138">
        <f t="shared" si="7"/>
        <v>102.94117647058823</v>
      </c>
      <c r="M68" s="137">
        <f>+F67/E67*100</f>
        <v>100</v>
      </c>
      <c r="N68" s="137">
        <f t="shared" si="3"/>
        <v>100</v>
      </c>
      <c r="O68" s="14">
        <f t="shared" si="15"/>
        <v>0</v>
      </c>
      <c r="T68" s="85"/>
      <c r="U68" s="85"/>
      <c r="V68" s="85"/>
      <c r="W68" s="85"/>
      <c r="X68" s="84"/>
      <c r="Y68" s="84"/>
    </row>
    <row r="69" spans="1:25" s="28" customFormat="1" ht="11.25" hidden="1">
      <c r="A69" s="134">
        <v>312</v>
      </c>
      <c r="B69" s="135" t="s">
        <v>7</v>
      </c>
      <c r="C69" s="139">
        <f>SUM('Posebni dio'!F30,'Posebni dio'!F50)</f>
        <v>12500</v>
      </c>
      <c r="D69" s="139">
        <f>SUM('Posebni dio'!G30,'Posebni dio'!G50)</f>
        <v>14000</v>
      </c>
      <c r="E69" s="139">
        <f>SUM('Posebni dio'!H30,'Posebni dio'!H50)</f>
        <v>14000</v>
      </c>
      <c r="F69" s="228">
        <f>SUM('Posebni dio'!I30,'Posebni dio'!I50)</f>
        <v>14000</v>
      </c>
      <c r="G69" s="139">
        <f>SUM('Posebni dio'!J30,'Posebni dio'!J50)</f>
        <v>0</v>
      </c>
      <c r="H69" s="139">
        <f>SUM('Posebni dio'!K30,'Posebni dio'!K50)</f>
        <v>0</v>
      </c>
      <c r="I69" s="139">
        <f>SUM('Posebni dio'!L30,'Posebni dio'!L50)</f>
        <v>14000</v>
      </c>
      <c r="J69" s="139">
        <f>SUM('Posebni dio'!M30,'Posebni dio'!M50)</f>
        <v>0</v>
      </c>
      <c r="K69" s="164">
        <f t="shared" si="14"/>
        <v>112.00000000000001</v>
      </c>
      <c r="L69" s="138">
        <f t="shared" si="7"/>
        <v>100</v>
      </c>
      <c r="M69" s="137" t="e">
        <f>+#REF!/#REF!*100</f>
        <v>#REF!</v>
      </c>
      <c r="N69" s="137">
        <f t="shared" si="3"/>
        <v>100</v>
      </c>
      <c r="O69" s="14">
        <f t="shared" si="15"/>
        <v>0</v>
      </c>
      <c r="T69" s="84"/>
      <c r="U69" s="84"/>
      <c r="V69" s="84"/>
      <c r="W69" s="84"/>
      <c r="X69" s="84"/>
      <c r="Y69" s="84"/>
    </row>
    <row r="70" spans="1:25" s="28" customFormat="1" ht="11.25" hidden="1">
      <c r="A70" s="134">
        <v>313</v>
      </c>
      <c r="B70" s="135" t="s">
        <v>57</v>
      </c>
      <c r="C70" s="139">
        <f>SUM('Posebni dio'!F31,'Posebni dio'!F51,'Posebni dio'!F157)</f>
        <v>132107</v>
      </c>
      <c r="D70" s="139">
        <f>SUM('Posebni dio'!G31,'Posebni dio'!G51,'Posebni dio'!G157)</f>
        <v>127500</v>
      </c>
      <c r="E70" s="139">
        <f>SUM('Posebni dio'!H31,'Posebni dio'!H51,'Posebni dio'!H157)</f>
        <v>140500</v>
      </c>
      <c r="F70" s="228">
        <f>SUM('Posebni dio'!I31,'Posebni dio'!I51,'Posebni dio'!I157)</f>
        <v>140500</v>
      </c>
      <c r="G70" s="139">
        <f>SUM('Posebni dio'!J31,'Posebni dio'!J51,'Posebni dio'!J157)</f>
        <v>0</v>
      </c>
      <c r="H70" s="139">
        <f>SUM('Posebni dio'!K31,'Posebni dio'!K51,'Posebni dio'!K157)</f>
        <v>0</v>
      </c>
      <c r="I70" s="139">
        <f>SUM('Posebni dio'!L31,'Posebni dio'!L51,'Posebni dio'!L157)</f>
        <v>140500</v>
      </c>
      <c r="J70" s="139">
        <f>SUM('Posebni dio'!M31,'Posebni dio'!M51,'Posebni dio'!M157)</f>
        <v>0</v>
      </c>
      <c r="K70" s="164">
        <f t="shared" si="14"/>
        <v>96.51267533136019</v>
      </c>
      <c r="L70" s="138">
        <f t="shared" si="7"/>
        <v>110.19607843137256</v>
      </c>
      <c r="M70" s="137" t="e">
        <f>+#REF!/#REF!*100</f>
        <v>#REF!</v>
      </c>
      <c r="N70" s="137">
        <f t="shared" si="3"/>
        <v>100</v>
      </c>
      <c r="O70" s="14">
        <f t="shared" si="15"/>
        <v>0</v>
      </c>
      <c r="T70" s="85"/>
      <c r="U70" s="85"/>
      <c r="V70" s="85"/>
      <c r="W70" s="85"/>
      <c r="X70" s="84"/>
      <c r="Y70" s="84"/>
    </row>
    <row r="71" spans="1:25" s="28" customFormat="1" ht="11.25" hidden="1">
      <c r="A71" s="134">
        <v>32</v>
      </c>
      <c r="B71" s="135" t="s">
        <v>4</v>
      </c>
      <c r="C71" s="360">
        <f aca="true" t="shared" si="19" ref="C71:J71">SUM(C72,C73,C75,C74,C76)</f>
        <v>1180047</v>
      </c>
      <c r="D71" s="360">
        <f t="shared" si="19"/>
        <v>1876500</v>
      </c>
      <c r="E71" s="360">
        <f t="shared" si="19"/>
        <v>1895500</v>
      </c>
      <c r="F71" s="360">
        <f t="shared" si="19"/>
        <v>1895500</v>
      </c>
      <c r="G71" s="360" t="e">
        <f t="shared" si="19"/>
        <v>#REF!</v>
      </c>
      <c r="H71" s="360" t="e">
        <f t="shared" si="19"/>
        <v>#REF!</v>
      </c>
      <c r="I71" s="360">
        <f t="shared" si="19"/>
        <v>1895500</v>
      </c>
      <c r="J71" s="360">
        <f t="shared" si="19"/>
        <v>0</v>
      </c>
      <c r="K71" s="164">
        <f t="shared" si="14"/>
        <v>159.019089917605</v>
      </c>
      <c r="L71" s="138">
        <f t="shared" si="7"/>
        <v>101.01252331468157</v>
      </c>
      <c r="M71" s="137" t="e">
        <f>+#REF!/#REF!*100</f>
        <v>#REF!</v>
      </c>
      <c r="N71" s="137">
        <f t="shared" si="3"/>
        <v>100</v>
      </c>
      <c r="O71" s="14">
        <f t="shared" si="15"/>
        <v>0</v>
      </c>
      <c r="T71" s="84"/>
      <c r="U71" s="84"/>
      <c r="V71" s="84"/>
      <c r="W71" s="84"/>
      <c r="X71" s="84"/>
      <c r="Y71" s="84"/>
    </row>
    <row r="72" spans="1:25" s="28" customFormat="1" ht="11.25" hidden="1">
      <c r="A72" s="134">
        <v>321</v>
      </c>
      <c r="B72" s="135" t="s">
        <v>121</v>
      </c>
      <c r="C72" s="139">
        <f>SUM('Posebni dio'!F33,'Posebni dio'!F53,'Posebni dio'!F159,)</f>
        <v>23002</v>
      </c>
      <c r="D72" s="139">
        <f>SUM('Posebni dio'!G33,'Posebni dio'!G53,'Posebni dio'!G159,)</f>
        <v>16000</v>
      </c>
      <c r="E72" s="139">
        <f>SUM('Posebni dio'!H33,'Posebni dio'!H53,'Posebni dio'!H159,)</f>
        <v>28000</v>
      </c>
      <c r="F72" s="228">
        <f>SUM('Posebni dio'!I33,'Posebni dio'!I53,'Posebni dio'!I159,)</f>
        <v>28000</v>
      </c>
      <c r="G72" s="139">
        <f>SUM('Posebni dio'!J33,'Posebni dio'!J53,'Posebni dio'!J159,)</f>
        <v>0</v>
      </c>
      <c r="H72" s="139">
        <f>SUM('Posebni dio'!K33,'Posebni dio'!K53,'Posebni dio'!K159,)</f>
        <v>0</v>
      </c>
      <c r="I72" s="139">
        <f>SUM('Posebni dio'!L33,'Posebni dio'!L53,'Posebni dio'!L159,)</f>
        <v>28000</v>
      </c>
      <c r="J72" s="139">
        <f>SUM('Posebni dio'!M33,'Posebni dio'!M53,'Posebni dio'!M159,)</f>
        <v>0</v>
      </c>
      <c r="K72" s="164">
        <f t="shared" si="14"/>
        <v>69.55916876793322</v>
      </c>
      <c r="L72" s="138">
        <f>+E72/D72*100</f>
        <v>175</v>
      </c>
      <c r="M72" s="137">
        <f>+F71/E71*100</f>
        <v>100</v>
      </c>
      <c r="N72" s="137">
        <f t="shared" si="3"/>
        <v>100</v>
      </c>
      <c r="O72" s="14">
        <f t="shared" si="15"/>
        <v>0</v>
      </c>
      <c r="T72" s="85"/>
      <c r="U72" s="85"/>
      <c r="V72" s="85"/>
      <c r="W72" s="85"/>
      <c r="X72" s="84"/>
      <c r="Y72" s="84"/>
    </row>
    <row r="73" spans="1:25" s="28" customFormat="1" ht="11.25" hidden="1">
      <c r="A73" s="134">
        <v>322</v>
      </c>
      <c r="B73" s="135" t="s">
        <v>59</v>
      </c>
      <c r="C73" s="139">
        <f>SUM('Posebni dio'!F34,'Posebni dio'!F54,'Posebni dio'!F67,'Posebni dio'!F73,'Posebni dio'!F130,'Posebni dio'!F148,'Posebni dio'!F160,'Posebni dio'!F170,'Posebni dio'!F182,'Posebni dio'!F191,'Posebni dio'!F201,'Posebni dio'!F256,'Posebni dio'!F267,'Posebni dio'!F288)</f>
        <v>260286</v>
      </c>
      <c r="D73" s="139">
        <f>SUM('Posebni dio'!G34,'Posebni dio'!G54,'Posebni dio'!G67,'Posebni dio'!G73,'Posebni dio'!G130,'Posebni dio'!G148,'Posebni dio'!G160,'Posebni dio'!G170,'Posebni dio'!G191,'Posebni dio'!G201,'Posebni dio'!G256,'Posebni dio'!G267,'Posebni dio'!G288)</f>
        <v>336500</v>
      </c>
      <c r="E73" s="139">
        <f>SUM('Posebni dio'!H34,'Posebni dio'!H54,'Posebni dio'!H67,'Posebni dio'!H73,'Posebni dio'!H130,'Posebni dio'!H148,'Posebni dio'!H160,'Posebni dio'!H170,'Posebni dio'!H191,'Posebni dio'!H201,'Posebni dio'!H256,'Posebni dio'!H267,'Posebni dio'!H288)</f>
        <v>353000</v>
      </c>
      <c r="F73" s="228">
        <f>SUM('Posebni dio'!I34,'Posebni dio'!I54,'Posebni dio'!I67,'Posebni dio'!I73,'Posebni dio'!I130,'Posebni dio'!I148,'Posebni dio'!I160,'Posebni dio'!I170,'Posebni dio'!I191,'Posebni dio'!I201,'Posebni dio'!I256,'Posebni dio'!I267,'Posebni dio'!I288)</f>
        <v>353000</v>
      </c>
      <c r="G73" s="139" t="e">
        <f>SUM('Posebni dio'!J34,'Posebni dio'!J54,'Posebni dio'!J67,'Posebni dio'!J73,'Posebni dio'!J130,'Posebni dio'!J148,'Posebni dio'!J160,'Posebni dio'!J170,'Posebni dio'!J191,'Posebni dio'!J201,'Posebni dio'!J256,'Posebni dio'!J267,'Posebni dio'!J288)</f>
        <v>#REF!</v>
      </c>
      <c r="H73" s="139" t="e">
        <f>SUM('Posebni dio'!K34,'Posebni dio'!K54,'Posebni dio'!K67,'Posebni dio'!K73,'Posebni dio'!K130,'Posebni dio'!K148,'Posebni dio'!K160,'Posebni dio'!K170,'Posebni dio'!K191,'Posebni dio'!K201,'Posebni dio'!K256,'Posebni dio'!K267,'Posebni dio'!K288)</f>
        <v>#REF!</v>
      </c>
      <c r="I73" s="139">
        <f>SUM('Posebni dio'!L34,'Posebni dio'!L54,'Posebni dio'!L67,'Posebni dio'!L73,'Posebni dio'!L130,'Posebni dio'!L148,'Posebni dio'!L160,'Posebni dio'!L170,'Posebni dio'!L191,'Posebni dio'!L201,'Posebni dio'!L256,'Posebni dio'!L267,'Posebni dio'!L288)</f>
        <v>353000</v>
      </c>
      <c r="J73" s="139">
        <f>SUM('Posebni dio'!M34,'Posebni dio'!M54,'Posebni dio'!M67,'Posebni dio'!M73,'Posebni dio'!M130,'Posebni dio'!M148,'Posebni dio'!M160,'Posebni dio'!M170,'Posebni dio'!M191,'Posebni dio'!M201,'Posebni dio'!M256,'Posebni dio'!M267,'Posebni dio'!M288)</f>
        <v>0</v>
      </c>
      <c r="K73" s="164">
        <f t="shared" si="14"/>
        <v>129.28086796831178</v>
      </c>
      <c r="L73" s="138">
        <f>+E73/D73*100</f>
        <v>104.9034175334324</v>
      </c>
      <c r="M73" s="137" t="e">
        <f>+#REF!/#REF!*100</f>
        <v>#REF!</v>
      </c>
      <c r="N73" s="137">
        <f t="shared" si="3"/>
        <v>100</v>
      </c>
      <c r="O73" s="14">
        <f t="shared" si="15"/>
        <v>0</v>
      </c>
      <c r="R73" s="83"/>
      <c r="S73" s="85"/>
      <c r="T73" s="85"/>
      <c r="U73" s="85"/>
      <c r="V73" s="85"/>
      <c r="W73" s="84"/>
      <c r="X73" s="84"/>
      <c r="Y73" s="84"/>
    </row>
    <row r="74" spans="1:26" s="28" customFormat="1" ht="11.25" hidden="1">
      <c r="A74" s="134">
        <v>323</v>
      </c>
      <c r="B74" s="135" t="s">
        <v>55</v>
      </c>
      <c r="C74" s="139">
        <f>SUM('Posebni dio'!F22,'Posebni dio'!F35,'Posebni dio'!F55,'Posebni dio'!F68,'Posebni dio'!F74,'Posebni dio'!F96,'Posebni dio'!F114,'Posebni dio'!F131,'Posebni dio'!F149,'Posebni dio'!F161,'Posebni dio'!F171,'Posebni dio'!F178,'Posebni dio'!F183,'Posebni dio'!F192,'Posebni dio'!F202,'Posebni dio'!F207,'Posebni dio'!F211,'Posebni dio'!F257,'Posebni dio'!F268,'Posebni dio'!F289)</f>
        <v>601610</v>
      </c>
      <c r="D74" s="139">
        <f>SUM('Posebni dio'!G22,'Posebni dio'!G35,'Posebni dio'!G55,'Posebni dio'!G68,'Posebni dio'!G74,'Posebni dio'!G96,'Posebni dio'!G114,'Posebni dio'!G131,'Posebni dio'!G149,'Posebni dio'!G161,'Posebni dio'!G171,'Posebni dio'!G178,'Posebni dio'!G183,'Posebni dio'!G192,'Posebni dio'!G202,'Posebni dio'!G207,'Posebni dio'!G211,'Posebni dio'!G257,'Posebni dio'!G268,'Posebni dio'!G289,'Posebni dio'!G335)</f>
        <v>1215000</v>
      </c>
      <c r="E74" s="139">
        <f>SUM('Posebni dio'!H22,'Posebni dio'!H35,'Posebni dio'!H55,'Posebni dio'!H68,'Posebni dio'!H74,'Posebni dio'!H96,'Posebni dio'!H114,'Posebni dio'!H131,'Posebni dio'!H149,'Posebni dio'!H161,'Posebni dio'!H171,'Posebni dio'!H178,'Posebni dio'!H183,'Posebni dio'!H192,'Posebni dio'!H202,'Posebni dio'!H207,'Posebni dio'!H211,'Posebni dio'!H257,'Posebni dio'!H268,'Posebni dio'!H289)</f>
        <v>1224000</v>
      </c>
      <c r="F74" s="139">
        <f>SUM('Posebni dio'!I22,'Posebni dio'!I35,'Posebni dio'!I55,'Posebni dio'!I68,'Posebni dio'!I74,'Posebni dio'!I96,'Posebni dio'!I114,'Posebni dio'!I131,'Posebni dio'!I149,'Posebni dio'!I161,'Posebni dio'!I171,'Posebni dio'!I178,'Posebni dio'!I183,'Posebni dio'!I192,'Posebni dio'!I202,'Posebni dio'!I207,'Posebni dio'!I211,'Posebni dio'!I257,'Posebni dio'!I268,'Posebni dio'!I289)</f>
        <v>1224000</v>
      </c>
      <c r="G74" s="139" t="e">
        <f>SUM('Posebni dio'!J22,'Posebni dio'!J35,'Posebni dio'!J55,'Posebni dio'!J68,'Posebni dio'!J74,'Posebni dio'!J96,'Posebni dio'!J114,'Posebni dio'!J131,'Posebni dio'!J149,'Posebni dio'!J161,'Posebni dio'!J171,'Posebni dio'!J178,'Posebni dio'!J183,'Posebni dio'!J192,'Posebni dio'!J202,'Posebni dio'!J207,'Posebni dio'!J211,'Posebni dio'!J257,'Posebni dio'!J268,'Posebni dio'!J289)</f>
        <v>#REF!</v>
      </c>
      <c r="H74" s="139" t="e">
        <f>SUM('Posebni dio'!K22,'Posebni dio'!K35,'Posebni dio'!K55,'Posebni dio'!K68,'Posebni dio'!K74,'Posebni dio'!K96,'Posebni dio'!K114,'Posebni dio'!K131,'Posebni dio'!K149,'Posebni dio'!K161,'Posebni dio'!K171,'Posebni dio'!K178,'Posebni dio'!K183,'Posebni dio'!K192,'Posebni dio'!K202,'Posebni dio'!K207,'Posebni dio'!K211,'Posebni dio'!K257,'Posebni dio'!K268,'Posebni dio'!K289)</f>
        <v>#REF!</v>
      </c>
      <c r="I74" s="139">
        <f>SUM('Posebni dio'!L22,'Posebni dio'!L35,'Posebni dio'!L55,'Posebni dio'!L68,'Posebni dio'!L74,'Posebni dio'!L96,'Posebni dio'!L114,'Posebni dio'!L131,'Posebni dio'!L149,'Posebni dio'!L161,'Posebni dio'!L171,'Posebni dio'!L178,'Posebni dio'!L183,'Posebni dio'!L192,'Posebni dio'!L202,'Posebni dio'!L207,'Posebni dio'!L211,'Posebni dio'!L257,'Posebni dio'!L268,'Posebni dio'!L289)</f>
        <v>1224000</v>
      </c>
      <c r="J74" s="139">
        <f>SUM('Posebni dio'!M22,'Posebni dio'!M35,'Posebni dio'!M55,'Posebni dio'!M68,'Posebni dio'!M74,'Posebni dio'!M96,'Posebni dio'!M114,'Posebni dio'!M131,'Posebni dio'!M149,'Posebni dio'!M161,'Posebni dio'!M171,'Posebni dio'!M178,'Posebni dio'!M183,'Posebni dio'!M192,'Posebni dio'!M202,'Posebni dio'!M207,'Posebni dio'!M211,'Posebni dio'!M257,'Posebni dio'!M268,'Posebni dio'!M289)</f>
        <v>0</v>
      </c>
      <c r="K74" s="164">
        <f aca="true" t="shared" si="20" ref="K74:L99">+D74/C74*100</f>
        <v>201.9580791542694</v>
      </c>
      <c r="L74" s="138">
        <f t="shared" si="20"/>
        <v>100.74074074074073</v>
      </c>
      <c r="M74" s="137" t="e">
        <f>+#REF!/#REF!*100</f>
        <v>#REF!</v>
      </c>
      <c r="N74" s="137">
        <f t="shared" si="3"/>
        <v>100</v>
      </c>
      <c r="O74" s="14">
        <f t="shared" si="15"/>
        <v>0</v>
      </c>
      <c r="R74" s="85"/>
      <c r="S74" s="85"/>
      <c r="T74" s="85"/>
      <c r="U74" s="85"/>
      <c r="V74" s="85"/>
      <c r="W74" s="85"/>
      <c r="X74" s="85"/>
      <c r="Y74" s="86"/>
      <c r="Z74" s="79"/>
    </row>
    <row r="75" spans="1:25" s="28" customFormat="1" ht="11.25" hidden="1">
      <c r="A75" s="134">
        <v>324</v>
      </c>
      <c r="B75" s="135" t="s">
        <v>253</v>
      </c>
      <c r="C75" s="139">
        <f>SUM('Posebni dio'!F56)</f>
        <v>9811</v>
      </c>
      <c r="D75" s="139">
        <f>SUM('Posebni dio'!G56)</f>
        <v>12000</v>
      </c>
      <c r="E75" s="139">
        <f>SUM('Posebni dio'!H56)</f>
        <v>24000</v>
      </c>
      <c r="F75" s="228">
        <f>SUM('Posebni dio'!I56)</f>
        <v>24000</v>
      </c>
      <c r="G75" s="139">
        <f>SUM('Posebni dio'!J56)</f>
        <v>0</v>
      </c>
      <c r="H75" s="139">
        <f>SUM('Posebni dio'!K56)</f>
        <v>0</v>
      </c>
      <c r="I75" s="139">
        <f>SUM('Posebni dio'!L56)</f>
        <v>24000</v>
      </c>
      <c r="J75" s="139">
        <f>SUM('Posebni dio'!M56)</f>
        <v>0</v>
      </c>
      <c r="K75" s="164"/>
      <c r="L75" s="138"/>
      <c r="M75" s="137"/>
      <c r="N75" s="137">
        <f t="shared" si="3"/>
        <v>100</v>
      </c>
      <c r="O75" s="14"/>
      <c r="R75" s="83"/>
      <c r="S75" s="85"/>
      <c r="T75" s="85"/>
      <c r="U75" s="85"/>
      <c r="V75" s="85"/>
      <c r="W75" s="84"/>
      <c r="X75" s="84"/>
      <c r="Y75" s="84"/>
    </row>
    <row r="76" spans="1:25" s="28" customFormat="1" ht="22.5" hidden="1">
      <c r="A76" s="142">
        <v>329</v>
      </c>
      <c r="B76" s="135" t="s">
        <v>8</v>
      </c>
      <c r="C76" s="146">
        <f>SUM('Posebni dio'!F23,'Posebni dio'!F36,'Posebni dio'!F57,'Posebni dio'!F69,'Posebni dio'!F75,'Posebni dio'!F132,'Posebni dio'!F138,'Posebni dio'!F162,'Posebni dio'!F203)</f>
        <v>285338</v>
      </c>
      <c r="D76" s="146">
        <f>SUM('Posebni dio'!G23,'Posebni dio'!G36,'Posebni dio'!G57,'Posebni dio'!G69,'Posebni dio'!G75,'Posebni dio'!G132,'Posebni dio'!G138,'Posebni dio'!G162,'Posebni dio'!G203)</f>
        <v>297000</v>
      </c>
      <c r="E76" s="146">
        <f>SUM('Posebni dio'!H23,'Posebni dio'!H36,'Posebni dio'!H57,'Posebni dio'!H69,'Posebni dio'!H75,'Posebni dio'!H132,'Posebni dio'!H138,'Posebni dio'!H162,'Posebni dio'!H203)</f>
        <v>266500</v>
      </c>
      <c r="F76" s="361">
        <f>SUM('Posebni dio'!I23,'Posebni dio'!I36,'Posebni dio'!I57,'Posebni dio'!I69,'Posebni dio'!I75,'Posebni dio'!I132,'Posebni dio'!I138,'Posebni dio'!I162,'Posebni dio'!I203)</f>
        <v>266500</v>
      </c>
      <c r="G76" s="146">
        <f>SUM('Posebni dio'!J23,'Posebni dio'!J36,'Posebni dio'!J57,'Posebni dio'!J69,'Posebni dio'!J75,'Posebni dio'!J132,'Posebni dio'!J138,'Posebni dio'!J162,'Posebni dio'!J203)</f>
        <v>0</v>
      </c>
      <c r="H76" s="146">
        <f>SUM('Posebni dio'!K23,'Posebni dio'!K36,'Posebni dio'!K57,'Posebni dio'!K69,'Posebni dio'!K75,'Posebni dio'!K132,'Posebni dio'!K138,'Posebni dio'!K162,'Posebni dio'!K203)</f>
        <v>0</v>
      </c>
      <c r="I76" s="146">
        <f>SUM('Posebni dio'!L23,'Posebni dio'!L36,'Posebni dio'!L57,'Posebni dio'!L69,'Posebni dio'!L75,'Posebni dio'!L132,'Posebni dio'!L138,'Posebni dio'!L162,'Posebni dio'!L203)</f>
        <v>266500</v>
      </c>
      <c r="J76" s="146">
        <f>SUM('Posebni dio'!M23,'Posebni dio'!M36,'Posebni dio'!M57,'Posebni dio'!M69,'Posebni dio'!M75,'Posebni dio'!M132,'Posebni dio'!M138,'Posebni dio'!M162,'Posebni dio'!M203)</f>
        <v>0</v>
      </c>
      <c r="K76" s="146" t="e">
        <f>SUM('Posebni dio'!N23,'Posebni dio'!N36,'Posebni dio'!N57,'Posebni dio'!N69,'Posebni dio'!N75,'Posebni dio'!N132,'Posebni dio'!N138)</f>
        <v>#DIV/0!</v>
      </c>
      <c r="L76" s="146">
        <f>SUM('Posebni dio'!O23,'Posebni dio'!O36,'Posebni dio'!O57,'Posebni dio'!O69,'Posebni dio'!O75,'Posebni dio'!O132,'Posebni dio'!O138)</f>
        <v>768.4385382059801</v>
      </c>
      <c r="M76" s="146">
        <f>SUM('Posebni dio'!P23,'Posebni dio'!P36,'Posebni dio'!P57,'Posebni dio'!P69,'Posebni dio'!P75,'Posebni dio'!P132,'Posebni dio'!P138)</f>
        <v>606</v>
      </c>
      <c r="N76" s="146">
        <f>SUM('Posebni dio'!Q23,'Posebni dio'!Q36,'Posebni dio'!Q57,'Posebni dio'!Q69,'Posebni dio'!Q75,'Posebni dio'!Q132,'Posebni dio'!Q138)</f>
        <v>600</v>
      </c>
      <c r="O76" s="109">
        <f aca="true" t="shared" si="21" ref="O76:O87">+J76/I76*100</f>
        <v>0</v>
      </c>
      <c r="R76" s="83"/>
      <c r="S76" s="85"/>
      <c r="T76" s="85"/>
      <c r="U76" s="85"/>
      <c r="V76" s="85"/>
      <c r="W76" s="84"/>
      <c r="X76" s="84"/>
      <c r="Y76" s="84"/>
    </row>
    <row r="77" spans="1:26" s="28" customFormat="1" ht="11.25" hidden="1">
      <c r="A77" s="134">
        <v>34</v>
      </c>
      <c r="B77" s="135" t="s">
        <v>9</v>
      </c>
      <c r="C77" s="360">
        <f aca="true" t="shared" si="22" ref="C77:J77">SUM(C78)</f>
        <v>8665</v>
      </c>
      <c r="D77" s="360">
        <f t="shared" si="22"/>
        <v>13000</v>
      </c>
      <c r="E77" s="360">
        <f t="shared" si="22"/>
        <v>13000</v>
      </c>
      <c r="F77" s="360">
        <f t="shared" si="22"/>
        <v>13000</v>
      </c>
      <c r="G77" s="360">
        <f t="shared" si="22"/>
        <v>0</v>
      </c>
      <c r="H77" s="360">
        <f t="shared" si="22"/>
        <v>0</v>
      </c>
      <c r="I77" s="360">
        <f t="shared" si="22"/>
        <v>13000</v>
      </c>
      <c r="J77" s="360">
        <f t="shared" si="22"/>
        <v>0</v>
      </c>
      <c r="K77" s="164">
        <f t="shared" si="20"/>
        <v>150.02885170225045</v>
      </c>
      <c r="L77" s="138">
        <f t="shared" si="20"/>
        <v>100</v>
      </c>
      <c r="M77" s="137" t="e">
        <f>+#REF!/#REF!*100</f>
        <v>#REF!</v>
      </c>
      <c r="N77" s="137">
        <f t="shared" si="3"/>
        <v>100</v>
      </c>
      <c r="O77" s="14">
        <f t="shared" si="21"/>
        <v>0</v>
      </c>
      <c r="R77" s="85"/>
      <c r="S77" s="85"/>
      <c r="T77" s="85"/>
      <c r="U77" s="85"/>
      <c r="V77" s="85"/>
      <c r="W77" s="85"/>
      <c r="X77" s="85"/>
      <c r="Y77" s="85"/>
      <c r="Z77" s="29"/>
    </row>
    <row r="78" spans="1:25" s="28" customFormat="1" ht="11.25" hidden="1">
      <c r="A78" s="134">
        <v>343</v>
      </c>
      <c r="B78" s="135" t="s">
        <v>56</v>
      </c>
      <c r="C78" s="139">
        <f>SUM('Posebni dio'!F59)</f>
        <v>8665</v>
      </c>
      <c r="D78" s="139">
        <f>SUM('Posebni dio'!G59)</f>
        <v>13000</v>
      </c>
      <c r="E78" s="139">
        <f>SUM('Posebni dio'!H59)</f>
        <v>13000</v>
      </c>
      <c r="F78" s="139">
        <f>SUM('Posebni dio'!I59)</f>
        <v>13000</v>
      </c>
      <c r="G78" s="139">
        <f>SUM('Posebni dio'!J59)</f>
        <v>0</v>
      </c>
      <c r="H78" s="139">
        <f>SUM('Posebni dio'!K59)</f>
        <v>0</v>
      </c>
      <c r="I78" s="139">
        <f>SUM('Posebni dio'!L59)</f>
        <v>13000</v>
      </c>
      <c r="J78" s="139">
        <f>SUM('Posebni dio'!M59)</f>
        <v>0</v>
      </c>
      <c r="K78" s="164">
        <f t="shared" si="20"/>
        <v>150.02885170225045</v>
      </c>
      <c r="L78" s="138">
        <f t="shared" si="20"/>
        <v>100</v>
      </c>
      <c r="M78" s="137">
        <f>+F77/E77*100</f>
        <v>100</v>
      </c>
      <c r="N78" s="137">
        <f t="shared" si="3"/>
        <v>100</v>
      </c>
      <c r="O78" s="14">
        <f t="shared" si="21"/>
        <v>0</v>
      </c>
      <c r="R78" s="83"/>
      <c r="S78" s="85"/>
      <c r="T78" s="85"/>
      <c r="U78" s="85"/>
      <c r="V78" s="85"/>
      <c r="W78" s="84"/>
      <c r="X78" s="84"/>
      <c r="Y78" s="84"/>
    </row>
    <row r="79" spans="1:25" s="36" customFormat="1" ht="11.25" hidden="1">
      <c r="A79" s="134">
        <v>35</v>
      </c>
      <c r="B79" s="135" t="s">
        <v>38</v>
      </c>
      <c r="C79" s="360">
        <f aca="true" t="shared" si="23" ref="C79:J79">SUM(C80)</f>
        <v>10107</v>
      </c>
      <c r="D79" s="360">
        <f t="shared" si="23"/>
        <v>60000</v>
      </c>
      <c r="E79" s="360">
        <f t="shared" si="23"/>
        <v>60000</v>
      </c>
      <c r="F79" s="360">
        <f t="shared" si="23"/>
        <v>60000</v>
      </c>
      <c r="G79" s="360">
        <f t="shared" si="23"/>
        <v>0</v>
      </c>
      <c r="H79" s="360">
        <f t="shared" si="23"/>
        <v>0</v>
      </c>
      <c r="I79" s="360">
        <f t="shared" si="23"/>
        <v>60000</v>
      </c>
      <c r="J79" s="360">
        <f t="shared" si="23"/>
        <v>0</v>
      </c>
      <c r="K79" s="164">
        <f t="shared" si="20"/>
        <v>593.6479667557139</v>
      </c>
      <c r="L79" s="138">
        <f t="shared" si="20"/>
        <v>100</v>
      </c>
      <c r="M79" s="137" t="e">
        <f>+#REF!/#REF!*100</f>
        <v>#REF!</v>
      </c>
      <c r="N79" s="137">
        <f t="shared" si="3"/>
        <v>100</v>
      </c>
      <c r="O79" s="14">
        <f t="shared" si="21"/>
        <v>0</v>
      </c>
      <c r="R79" s="87"/>
      <c r="S79" s="87"/>
      <c r="T79" s="88"/>
      <c r="U79" s="88"/>
      <c r="V79" s="88"/>
      <c r="W79" s="88"/>
      <c r="X79" s="88"/>
      <c r="Y79" s="88"/>
    </row>
    <row r="80" spans="1:25" s="36" customFormat="1" ht="22.5" hidden="1">
      <c r="A80" s="142">
        <v>352</v>
      </c>
      <c r="B80" s="135" t="s">
        <v>254</v>
      </c>
      <c r="C80" s="146">
        <f>SUM('Posebni dio'!F122,'Posebni dio'!F126)</f>
        <v>10107</v>
      </c>
      <c r="D80" s="146">
        <f>SUM('Posebni dio'!G122,'Posebni dio'!G126)</f>
        <v>60000</v>
      </c>
      <c r="E80" s="146">
        <f>SUM('Posebni dio'!H122,'Posebni dio'!H126)</f>
        <v>60000</v>
      </c>
      <c r="F80" s="361">
        <f>SUM('Posebni dio'!I122,'Posebni dio'!I126)</f>
        <v>60000</v>
      </c>
      <c r="G80" s="146">
        <f>SUM('Posebni dio'!J122,'Posebni dio'!J126)</f>
        <v>0</v>
      </c>
      <c r="H80" s="146">
        <f>SUM('Posebni dio'!K122,'Posebni dio'!K126)</f>
        <v>0</v>
      </c>
      <c r="I80" s="146">
        <f>SUM('Posebni dio'!L122,'Posebni dio'!L126)</f>
        <v>60000</v>
      </c>
      <c r="J80" s="146">
        <f>SUM('Posebni dio'!M122,'Posebni dio'!M126)</f>
        <v>0</v>
      </c>
      <c r="K80" s="166">
        <f t="shared" si="20"/>
        <v>593.6479667557139</v>
      </c>
      <c r="L80" s="145">
        <f t="shared" si="20"/>
        <v>100</v>
      </c>
      <c r="M80" s="144">
        <f>+F79/E79*100</f>
        <v>100</v>
      </c>
      <c r="N80" s="144">
        <f t="shared" si="3"/>
        <v>100</v>
      </c>
      <c r="O80" s="109">
        <f t="shared" si="21"/>
        <v>0</v>
      </c>
      <c r="R80" s="85"/>
      <c r="S80" s="85"/>
      <c r="T80" s="85"/>
      <c r="U80" s="85"/>
      <c r="V80" s="88"/>
      <c r="W80" s="88"/>
      <c r="X80" s="88"/>
      <c r="Y80" s="88"/>
    </row>
    <row r="81" spans="1:25" s="28" customFormat="1" ht="22.5" hidden="1">
      <c r="A81" s="142">
        <v>36</v>
      </c>
      <c r="B81" s="135" t="s">
        <v>13</v>
      </c>
      <c r="C81" s="367">
        <f>SUM(C82)</f>
        <v>53241</v>
      </c>
      <c r="D81" s="367">
        <f aca="true" t="shared" si="24" ref="D81:J81">SUM(D82)</f>
        <v>70000</v>
      </c>
      <c r="E81" s="367">
        <f t="shared" si="24"/>
        <v>50000</v>
      </c>
      <c r="F81" s="367">
        <f t="shared" si="24"/>
        <v>60000</v>
      </c>
      <c r="G81" s="143" t="e">
        <f t="shared" si="24"/>
        <v>#REF!</v>
      </c>
      <c r="H81" s="143" t="e">
        <f t="shared" si="24"/>
        <v>#REF!</v>
      </c>
      <c r="I81" s="367">
        <f t="shared" si="24"/>
        <v>60000</v>
      </c>
      <c r="J81" s="367">
        <f t="shared" si="24"/>
        <v>0</v>
      </c>
      <c r="K81" s="166">
        <f t="shared" si="20"/>
        <v>131.47762063071693</v>
      </c>
      <c r="L81" s="145">
        <f t="shared" si="20"/>
        <v>71.42857142857143</v>
      </c>
      <c r="M81" s="144" t="e">
        <f>+#REF!/#REF!*100</f>
        <v>#REF!</v>
      </c>
      <c r="N81" s="144">
        <f t="shared" si="3"/>
        <v>100</v>
      </c>
      <c r="O81" s="109">
        <f t="shared" si="21"/>
        <v>0</v>
      </c>
      <c r="R81" s="83"/>
      <c r="S81" s="83"/>
      <c r="T81" s="84"/>
      <c r="U81" s="84"/>
      <c r="V81" s="84"/>
      <c r="W81" s="84"/>
      <c r="X81" s="84"/>
      <c r="Y81" s="84"/>
    </row>
    <row r="82" spans="1:25" s="28" customFormat="1" ht="11.25" hidden="1">
      <c r="A82" s="134">
        <v>363</v>
      </c>
      <c r="B82" s="135" t="s">
        <v>37</v>
      </c>
      <c r="C82" s="139">
        <f>SUM('Posebni dio'!F61,'Posebni dio'!F102,'Posebni dio'!F106,'Posebni dio'!F270,'Posebni dio'!F275,'Posebni dio'!F291,)</f>
        <v>53241</v>
      </c>
      <c r="D82" s="139">
        <f>SUM('Posebni dio'!G61,'Posebni dio'!G102,'Posebni dio'!G106,'Posebni dio'!G270,'Posebni dio'!G275,'Posebni dio'!G291,)</f>
        <v>70000</v>
      </c>
      <c r="E82" s="139">
        <f>SUM('Posebni dio'!H61,'Posebni dio'!H102,'Posebni dio'!H106,'Posebni dio'!H270,'Posebni dio'!H275,'Posebni dio'!H291,)</f>
        <v>50000</v>
      </c>
      <c r="F82" s="139">
        <f>SUM('Posebni dio'!I61,'Posebni dio'!I102,'Posebni dio'!I106,'Posebni dio'!I270,'Posebni dio'!I275,'Posebni dio'!I291,'Posebni dio'!I337)</f>
        <v>60000</v>
      </c>
      <c r="G82" s="139" t="e">
        <f>SUM('Posebni dio'!J61,'Posebni dio'!J102,'Posebni dio'!J106,'Posebni dio'!J270,'Posebni dio'!J275,'Posebni dio'!J291,'Posebni dio'!J337)</f>
        <v>#REF!</v>
      </c>
      <c r="H82" s="139" t="e">
        <f>SUM('Posebni dio'!K61,'Posebni dio'!K102,'Posebni dio'!K106,'Posebni dio'!K270,'Posebni dio'!K275,'Posebni dio'!K291,'Posebni dio'!K337)</f>
        <v>#REF!</v>
      </c>
      <c r="I82" s="139">
        <f>SUM('Posebni dio'!L61,'Posebni dio'!L102,'Posebni dio'!L106,'Posebni dio'!L270,'Posebni dio'!L275,'Posebni dio'!L291,'Posebni dio'!L337)</f>
        <v>60000</v>
      </c>
      <c r="J82" s="139">
        <f>SUM('Posebni dio'!M61,'Posebni dio'!M102,'Posebni dio'!M106,'Posebni dio'!M270,'Posebni dio'!M275,'Posebni dio'!M291,'Posebni dio'!M337)</f>
        <v>0</v>
      </c>
      <c r="K82" s="164">
        <f t="shared" si="20"/>
        <v>131.47762063071693</v>
      </c>
      <c r="L82" s="138">
        <f t="shared" si="20"/>
        <v>71.42857142857143</v>
      </c>
      <c r="M82" s="137">
        <f>+F81/E81*100</f>
        <v>120</v>
      </c>
      <c r="N82" s="137">
        <f t="shared" si="3"/>
        <v>100</v>
      </c>
      <c r="O82" s="14">
        <f t="shared" si="21"/>
        <v>0</v>
      </c>
      <c r="R82" s="85"/>
      <c r="S82" s="85"/>
      <c r="T82" s="85"/>
      <c r="U82" s="85"/>
      <c r="V82" s="84"/>
      <c r="W82" s="84"/>
      <c r="X82" s="84"/>
      <c r="Y82" s="84"/>
    </row>
    <row r="83" spans="1:25" s="28" customFormat="1" ht="22.5" hidden="1">
      <c r="A83" s="142">
        <v>37</v>
      </c>
      <c r="B83" s="135" t="s">
        <v>10</v>
      </c>
      <c r="C83" s="367">
        <f>SUM(C84)</f>
        <v>161735</v>
      </c>
      <c r="D83" s="367">
        <f aca="true" t="shared" si="25" ref="D83:J83">SUM(D84)</f>
        <v>200000</v>
      </c>
      <c r="E83" s="367">
        <f t="shared" si="25"/>
        <v>200000</v>
      </c>
      <c r="F83" s="367">
        <f t="shared" si="25"/>
        <v>200000</v>
      </c>
      <c r="G83" s="367" t="e">
        <f t="shared" si="25"/>
        <v>#REF!</v>
      </c>
      <c r="H83" s="367" t="e">
        <f t="shared" si="25"/>
        <v>#REF!</v>
      </c>
      <c r="I83" s="367">
        <f t="shared" si="25"/>
        <v>200000</v>
      </c>
      <c r="J83" s="367">
        <f t="shared" si="25"/>
        <v>0</v>
      </c>
      <c r="K83" s="166">
        <f t="shared" si="20"/>
        <v>123.6590719386651</v>
      </c>
      <c r="L83" s="145">
        <f t="shared" si="20"/>
        <v>100</v>
      </c>
      <c r="M83" s="144" t="e">
        <f>+#REF!/#REF!*100</f>
        <v>#REF!</v>
      </c>
      <c r="N83" s="144">
        <f t="shared" si="3"/>
        <v>100</v>
      </c>
      <c r="O83" s="109">
        <f t="shared" si="21"/>
        <v>0</v>
      </c>
      <c r="R83" s="83"/>
      <c r="S83" s="83"/>
      <c r="T83" s="84"/>
      <c r="U83" s="84"/>
      <c r="V83" s="84"/>
      <c r="W83" s="84"/>
      <c r="X83" s="84"/>
      <c r="Y83" s="84"/>
    </row>
    <row r="84" spans="1:25" s="28" customFormat="1" ht="22.5" hidden="1">
      <c r="A84" s="142">
        <v>372</v>
      </c>
      <c r="B84" s="135" t="s">
        <v>255</v>
      </c>
      <c r="C84" s="146">
        <f>SUM('Posebni dio'!F277,'Posebni dio'!F309)</f>
        <v>161735</v>
      </c>
      <c r="D84" s="146">
        <f>SUM('Posebni dio'!G277,'Posebni dio'!G309)</f>
        <v>200000</v>
      </c>
      <c r="E84" s="146">
        <f>SUM('Posebni dio'!H277,'Posebni dio'!H309)</f>
        <v>200000</v>
      </c>
      <c r="F84" s="361">
        <f>SUM('Posebni dio'!I277,'Posebni dio'!I309)</f>
        <v>200000</v>
      </c>
      <c r="G84" s="146" t="e">
        <f>SUM('Posebni dio'!J277,'Posebni dio'!J309)</f>
        <v>#REF!</v>
      </c>
      <c r="H84" s="146" t="e">
        <f>SUM('Posebni dio'!K277,'Posebni dio'!K309)</f>
        <v>#REF!</v>
      </c>
      <c r="I84" s="146">
        <f>SUM('Posebni dio'!L277,'Posebni dio'!L309)</f>
        <v>200000</v>
      </c>
      <c r="J84" s="146">
        <f>SUM('Posebni dio'!M277,'Posebni dio'!M309)</f>
        <v>0</v>
      </c>
      <c r="K84" s="166">
        <f>+D84/C84*100</f>
        <v>123.6590719386651</v>
      </c>
      <c r="L84" s="145">
        <f>+E84/D84*100</f>
        <v>100</v>
      </c>
      <c r="M84" s="144" t="e">
        <f>+#REF!/#REF!*100</f>
        <v>#REF!</v>
      </c>
      <c r="N84" s="144">
        <f t="shared" si="3"/>
        <v>100</v>
      </c>
      <c r="O84" s="109">
        <f t="shared" si="21"/>
        <v>0</v>
      </c>
      <c r="R84" s="83"/>
      <c r="S84" s="85"/>
      <c r="T84" s="85"/>
      <c r="U84" s="85"/>
      <c r="V84" s="85"/>
      <c r="W84" s="84"/>
      <c r="X84" s="84"/>
      <c r="Y84" s="84"/>
    </row>
    <row r="85" spans="1:25" s="28" customFormat="1" ht="11.25" hidden="1">
      <c r="A85" s="134">
        <v>38</v>
      </c>
      <c r="B85" s="135" t="s">
        <v>5</v>
      </c>
      <c r="C85" s="360">
        <f aca="true" t="shared" si="26" ref="C85:J85">SUM(C86,C87,C88,C89,C90)</f>
        <v>1313595</v>
      </c>
      <c r="D85" s="360">
        <f t="shared" si="26"/>
        <v>401000</v>
      </c>
      <c r="E85" s="360">
        <f t="shared" si="26"/>
        <v>368000</v>
      </c>
      <c r="F85" s="360">
        <f t="shared" si="26"/>
        <v>366000</v>
      </c>
      <c r="G85" s="360" t="e">
        <f t="shared" si="26"/>
        <v>#REF!</v>
      </c>
      <c r="H85" s="360" t="e">
        <f t="shared" si="26"/>
        <v>#REF!</v>
      </c>
      <c r="I85" s="360">
        <f t="shared" si="26"/>
        <v>366000</v>
      </c>
      <c r="J85" s="360">
        <f t="shared" si="26"/>
        <v>0</v>
      </c>
      <c r="K85" s="164">
        <f t="shared" si="20"/>
        <v>30.52691278514306</v>
      </c>
      <c r="L85" s="138">
        <f t="shared" si="20"/>
        <v>91.77057356608479</v>
      </c>
      <c r="M85" s="137" t="e">
        <f>+#REF!/#REF!*100</f>
        <v>#REF!</v>
      </c>
      <c r="N85" s="137">
        <f t="shared" si="3"/>
        <v>100</v>
      </c>
      <c r="O85" s="14">
        <f t="shared" si="21"/>
        <v>0</v>
      </c>
      <c r="R85" s="83"/>
      <c r="S85" s="83"/>
      <c r="T85" s="84"/>
      <c r="U85" s="84"/>
      <c r="V85" s="84"/>
      <c r="W85" s="84"/>
      <c r="X85" s="84"/>
      <c r="Y85" s="84"/>
    </row>
    <row r="86" spans="1:25" s="28" customFormat="1" ht="11.25" hidden="1">
      <c r="A86" s="134">
        <v>381</v>
      </c>
      <c r="B86" s="135" t="s">
        <v>62</v>
      </c>
      <c r="C86" s="139">
        <f>SUM('Posebni dio'!F24,'Posebni dio'!F41,'Posebni dio'!F98,'Posebni dio'!F134,'Posebni dio'!F140,'Posebni dio'!F194,'Posebni dio'!F284,'Posebni dio'!F295,'Posebni dio'!F302,'Posebni dio'!F311,'Posebni dio'!F316,'Posebni dio'!F320,'Posebni dio'!F324,'Posebni dio'!F328,'Posebni dio'!F337)</f>
        <v>259872</v>
      </c>
      <c r="D86" s="139">
        <f>SUM('Posebni dio'!G24,'Posebni dio'!G41,'Posebni dio'!G98,'Posebni dio'!G134,'Posebni dio'!G140,'Posebni dio'!G194,'Posebni dio'!G284,'Posebni dio'!G295,'Posebni dio'!G302,'Posebni dio'!G311,'Posebni dio'!G316,'Posebni dio'!G320,'Posebni dio'!G324,'Posebni dio'!G328,'Posebni dio'!G337)</f>
        <v>366000</v>
      </c>
      <c r="E86" s="139">
        <f>SUM('Posebni dio'!H24,'Posebni dio'!H41,'Posebni dio'!H98,'Posebni dio'!H134,'Posebni dio'!H140,'Posebni dio'!H194,'Posebni dio'!H284,'Posebni dio'!H295,'Posebni dio'!H302,'Posebni dio'!H311,'Posebni dio'!H316,'Posebni dio'!H320,'Posebni dio'!H324,'Posebni dio'!H328,'Posebni dio'!H337)</f>
        <v>353000</v>
      </c>
      <c r="F86" s="139">
        <f>SUM('Posebni dio'!I24,'Posebni dio'!I41,'Posebni dio'!I98,'Posebni dio'!I134,'Posebni dio'!I140,'Posebni dio'!I194,'Posebni dio'!I284,'Posebni dio'!I295,'Posebni dio'!I302,'Posebni dio'!I311,'Posebni dio'!I316,'Posebni dio'!I320,'Posebni dio'!I324,'Posebni dio'!I328,'Posebni dio'!I337)</f>
        <v>351000</v>
      </c>
      <c r="G86" s="139" t="e">
        <f>SUM('Posebni dio'!J24,'Posebni dio'!J41,'Posebni dio'!J98,'Posebni dio'!J134,'Posebni dio'!J140,'Posebni dio'!J194,'Posebni dio'!J284,'Posebni dio'!J295,'Posebni dio'!J302,'Posebni dio'!J311,'Posebni dio'!J316,'Posebni dio'!J320,'Posebni dio'!J324,'Posebni dio'!J328,'Posebni dio'!J337)</f>
        <v>#REF!</v>
      </c>
      <c r="H86" s="139" t="e">
        <f>SUM('Posebni dio'!K24,'Posebni dio'!K41,'Posebni dio'!K98,'Posebni dio'!K134,'Posebni dio'!K140,'Posebni dio'!K194,'Posebni dio'!K284,'Posebni dio'!K295,'Posebni dio'!K302,'Posebni dio'!K311,'Posebni dio'!K316,'Posebni dio'!K320,'Posebni dio'!K324,'Posebni dio'!K328,'Posebni dio'!K337)</f>
        <v>#REF!</v>
      </c>
      <c r="I86" s="139">
        <f>SUM('Posebni dio'!L24,'Posebni dio'!L41,'Posebni dio'!L98,'Posebni dio'!L134,'Posebni dio'!L140,'Posebni dio'!L194,'Posebni dio'!L284,'Posebni dio'!L295,'Posebni dio'!L302,'Posebni dio'!L311,'Posebni dio'!L316,'Posebni dio'!L320,'Posebni dio'!L324,'Posebni dio'!L328,'Posebni dio'!L337)</f>
        <v>351000</v>
      </c>
      <c r="J86" s="139">
        <f>SUM('Posebni dio'!M24,'Posebni dio'!M41,'Posebni dio'!M98,'Posebni dio'!M134,'Posebni dio'!M140,'Posebni dio'!M194,'Posebni dio'!M284,'Posebni dio'!M295,'Posebni dio'!M302,'Posebni dio'!M311,'Posebni dio'!M316,'Posebni dio'!M320,'Posebni dio'!M324,'Posebni dio'!M328,'Posebni dio'!M337)</f>
        <v>0</v>
      </c>
      <c r="K86" s="164">
        <f t="shared" si="20"/>
        <v>140.8385666789804</v>
      </c>
      <c r="L86" s="138">
        <f t="shared" si="20"/>
        <v>96.44808743169399</v>
      </c>
      <c r="M86" s="137">
        <f>+F85/E85*100</f>
        <v>99.45652173913044</v>
      </c>
      <c r="N86" s="137">
        <f t="shared" si="3"/>
        <v>100</v>
      </c>
      <c r="O86" s="14">
        <f t="shared" si="21"/>
        <v>0</v>
      </c>
      <c r="R86" s="85"/>
      <c r="S86" s="85"/>
      <c r="T86" s="85"/>
      <c r="U86" s="85"/>
      <c r="V86" s="84"/>
      <c r="W86" s="84"/>
      <c r="X86" s="84"/>
      <c r="Y86" s="84"/>
    </row>
    <row r="87" spans="1:15" s="36" customFormat="1" ht="11.25" hidden="1">
      <c r="A87" s="134">
        <v>382</v>
      </c>
      <c r="B87" s="135" t="s">
        <v>256</v>
      </c>
      <c r="C87" s="139">
        <f>SUM('Posebni dio'!F344)</f>
        <v>1046971</v>
      </c>
      <c r="D87" s="139">
        <f>SUM('Posebni dio'!G344)</f>
        <v>0</v>
      </c>
      <c r="E87" s="139">
        <f>SUM('Posebni dio'!H344)</f>
        <v>0</v>
      </c>
      <c r="F87" s="139">
        <f>SUM('Posebni dio'!I344)</f>
        <v>0</v>
      </c>
      <c r="G87" s="139" t="e">
        <f>SUM('Posebni dio'!J344)</f>
        <v>#REF!</v>
      </c>
      <c r="H87" s="139" t="e">
        <f>SUM('Posebni dio'!K344)</f>
        <v>#REF!</v>
      </c>
      <c r="I87" s="139">
        <f>SUM('Posebni dio'!L344)</f>
        <v>0</v>
      </c>
      <c r="J87" s="139">
        <f>SUM('Posebni dio'!M344)</f>
        <v>0</v>
      </c>
      <c r="K87" s="164">
        <f t="shared" si="20"/>
        <v>0</v>
      </c>
      <c r="L87" s="138" t="e">
        <f t="shared" si="20"/>
        <v>#DIV/0!</v>
      </c>
      <c r="M87" s="137" t="e">
        <f>+#REF!/#REF!*100</f>
        <v>#REF!</v>
      </c>
      <c r="N87" s="137" t="e">
        <f t="shared" si="3"/>
        <v>#DIV/0!</v>
      </c>
      <c r="O87" s="14" t="e">
        <f t="shared" si="21"/>
        <v>#DIV/0!</v>
      </c>
    </row>
    <row r="88" spans="1:15" s="36" customFormat="1" ht="11.25" hidden="1">
      <c r="A88" s="134">
        <v>383</v>
      </c>
      <c r="B88" s="135" t="s">
        <v>124</v>
      </c>
      <c r="C88" s="139">
        <f>SUM('Posebni dio'!F63)</f>
        <v>0</v>
      </c>
      <c r="D88" s="139">
        <f>SUM('Posebni dio'!G63)</f>
        <v>0</v>
      </c>
      <c r="E88" s="139">
        <f>SUM('Posebni dio'!H63)</f>
        <v>0</v>
      </c>
      <c r="F88" s="228">
        <f>SUM('Posebni dio'!I63)</f>
        <v>0</v>
      </c>
      <c r="G88" s="139" t="e">
        <f>SUM('Posebni dio'!J63)</f>
        <v>#REF!</v>
      </c>
      <c r="H88" s="139" t="e">
        <f>SUM('Posebni dio'!K63)</f>
        <v>#REF!</v>
      </c>
      <c r="I88" s="139">
        <f>SUM('Posebni dio'!L63)</f>
        <v>0</v>
      </c>
      <c r="J88" s="139">
        <f>SUM('Posebni dio'!M63)</f>
        <v>0</v>
      </c>
      <c r="K88" s="164" t="e">
        <f t="shared" si="20"/>
        <v>#DIV/0!</v>
      </c>
      <c r="L88" s="138"/>
      <c r="M88" s="137"/>
      <c r="N88" s="137"/>
      <c r="O88" s="14"/>
    </row>
    <row r="89" spans="1:15" s="36" customFormat="1" ht="11.25" hidden="1">
      <c r="A89" s="134">
        <v>385</v>
      </c>
      <c r="B89" s="135" t="s">
        <v>60</v>
      </c>
      <c r="C89" s="139">
        <f>SUM('Posebni dio'!F79)</f>
        <v>0</v>
      </c>
      <c r="D89" s="139">
        <f>SUM('Posebni dio'!G79)</f>
        <v>10000</v>
      </c>
      <c r="E89" s="139">
        <f>SUM('Posebni dio'!H79)</f>
        <v>10000</v>
      </c>
      <c r="F89" s="228">
        <f>SUM('Posebni dio'!I79)</f>
        <v>10000</v>
      </c>
      <c r="G89" s="139">
        <f>SUM('Posebni dio'!J79)</f>
        <v>0</v>
      </c>
      <c r="H89" s="139">
        <f>SUM('Posebni dio'!K79)</f>
        <v>0</v>
      </c>
      <c r="I89" s="139">
        <f>SUM('Posebni dio'!L79)</f>
        <v>10000</v>
      </c>
      <c r="J89" s="139">
        <f>SUM('Posebni dio'!M79)</f>
        <v>0</v>
      </c>
      <c r="K89" s="164" t="e">
        <f t="shared" si="20"/>
        <v>#DIV/0!</v>
      </c>
      <c r="L89" s="138">
        <f t="shared" si="20"/>
        <v>100</v>
      </c>
      <c r="M89" s="137" t="e">
        <f>+#REF!/#REF!*100</f>
        <v>#REF!</v>
      </c>
      <c r="N89" s="137">
        <f t="shared" si="3"/>
        <v>100</v>
      </c>
      <c r="O89" s="14">
        <f aca="true" t="shared" si="27" ref="O89:O99">+J89/I89*100</f>
        <v>0</v>
      </c>
    </row>
    <row r="90" spans="1:15" s="28" customFormat="1" ht="11.25" hidden="1">
      <c r="A90" s="134">
        <v>386</v>
      </c>
      <c r="B90" s="135" t="s">
        <v>256</v>
      </c>
      <c r="C90" s="139">
        <f>SUM('Posebni dio'!F25,'Posebni dio'!F225,'Posebni dio'!F259)</f>
        <v>6752</v>
      </c>
      <c r="D90" s="139">
        <f>SUM('Posebni dio'!G25,'Posebni dio'!G225,'Posebni dio'!G259)</f>
        <v>25000</v>
      </c>
      <c r="E90" s="139">
        <f>SUM('Posebni dio'!H25,'Posebni dio'!H225,'Posebni dio'!H259)</f>
        <v>5000</v>
      </c>
      <c r="F90" s="139">
        <f>SUM('Posebni dio'!I25,'Posebni dio'!I225,'Posebni dio'!I259)</f>
        <v>5000</v>
      </c>
      <c r="G90" s="139" t="e">
        <f>SUM('Posebni dio'!J25,'Posebni dio'!J225,'Posebni dio'!J259)</f>
        <v>#REF!</v>
      </c>
      <c r="H90" s="139" t="e">
        <f>SUM('Posebni dio'!K25,'Posebni dio'!K225,'Posebni dio'!K259)</f>
        <v>#REF!</v>
      </c>
      <c r="I90" s="139">
        <f>SUM('Posebni dio'!L25,'Posebni dio'!L225,'Posebni dio'!L259)</f>
        <v>5000</v>
      </c>
      <c r="J90" s="139">
        <f>SUM('Posebni dio'!M25,'Posebni dio'!M225,'Posebni dio'!M259)</f>
        <v>0</v>
      </c>
      <c r="K90" s="164">
        <f t="shared" si="20"/>
        <v>370.26066350710903</v>
      </c>
      <c r="L90" s="138">
        <f t="shared" si="20"/>
        <v>20</v>
      </c>
      <c r="M90" s="137" t="e">
        <f>+#REF!/#REF!*100</f>
        <v>#REF!</v>
      </c>
      <c r="N90" s="137">
        <f t="shared" si="3"/>
        <v>100</v>
      </c>
      <c r="O90" s="14">
        <f t="shared" si="27"/>
        <v>0</v>
      </c>
    </row>
    <row r="91" spans="1:15" ht="22.5" hidden="1">
      <c r="A91" s="158">
        <v>4</v>
      </c>
      <c r="B91" s="159" t="s">
        <v>11</v>
      </c>
      <c r="C91" s="160">
        <f>SUM(C92,C94,C100)</f>
        <v>493530</v>
      </c>
      <c r="D91" s="160">
        <f aca="true" t="shared" si="28" ref="D91:J91">SUM(D92,D94,D100)</f>
        <v>1822500</v>
      </c>
      <c r="E91" s="160">
        <f t="shared" si="28"/>
        <v>3994000</v>
      </c>
      <c r="F91" s="160">
        <f t="shared" si="28"/>
        <v>3994000</v>
      </c>
      <c r="G91" s="160" t="e">
        <f t="shared" si="28"/>
        <v>#REF!</v>
      </c>
      <c r="H91" s="160" t="e">
        <f t="shared" si="28"/>
        <v>#REF!</v>
      </c>
      <c r="I91" s="160">
        <f t="shared" si="28"/>
        <v>3994000</v>
      </c>
      <c r="J91" s="160">
        <f t="shared" si="28"/>
        <v>0</v>
      </c>
      <c r="K91" s="160">
        <f t="shared" si="20"/>
        <v>369.2784633153</v>
      </c>
      <c r="L91" s="160">
        <f t="shared" si="20"/>
        <v>219.14951989026062</v>
      </c>
      <c r="M91" s="161" t="e">
        <f>+#REF!/#REF!*100</f>
        <v>#REF!</v>
      </c>
      <c r="N91" s="161">
        <f t="shared" si="3"/>
        <v>100</v>
      </c>
      <c r="O91" s="113">
        <f t="shared" si="27"/>
        <v>0</v>
      </c>
    </row>
    <row r="92" spans="1:15" s="28" customFormat="1" ht="22.5" hidden="1">
      <c r="A92" s="142">
        <v>41</v>
      </c>
      <c r="B92" s="135" t="s">
        <v>257</v>
      </c>
      <c r="C92" s="367">
        <f>SUM(C93,)</f>
        <v>0</v>
      </c>
      <c r="D92" s="367">
        <f aca="true" t="shared" si="29" ref="D92:J92">SUM(D93,)</f>
        <v>0</v>
      </c>
      <c r="E92" s="367">
        <f t="shared" si="29"/>
        <v>0</v>
      </c>
      <c r="F92" s="367">
        <f t="shared" si="29"/>
        <v>0</v>
      </c>
      <c r="G92" s="367" t="e">
        <f t="shared" si="29"/>
        <v>#REF!</v>
      </c>
      <c r="H92" s="367" t="e">
        <f t="shared" si="29"/>
        <v>#REF!</v>
      </c>
      <c r="I92" s="367">
        <f t="shared" si="29"/>
        <v>0</v>
      </c>
      <c r="J92" s="367">
        <f t="shared" si="29"/>
        <v>0</v>
      </c>
      <c r="K92" s="166" t="e">
        <f t="shared" si="20"/>
        <v>#DIV/0!</v>
      </c>
      <c r="L92" s="145" t="e">
        <f t="shared" si="20"/>
        <v>#DIV/0!</v>
      </c>
      <c r="M92" s="144">
        <f>+F91/E91*100</f>
        <v>100</v>
      </c>
      <c r="N92" s="144" t="e">
        <f t="shared" si="3"/>
        <v>#DIV/0!</v>
      </c>
      <c r="O92" s="109" t="e">
        <f t="shared" si="27"/>
        <v>#DIV/0!</v>
      </c>
    </row>
    <row r="93" spans="1:15" s="28" customFormat="1" ht="22.5" hidden="1">
      <c r="A93" s="142">
        <v>411</v>
      </c>
      <c r="B93" s="135" t="s">
        <v>63</v>
      </c>
      <c r="C93" s="146">
        <f>SUM('Posebni dio'!F117)</f>
        <v>0</v>
      </c>
      <c r="D93" s="146">
        <f>SUM('Posebni dio'!G117)</f>
        <v>0</v>
      </c>
      <c r="E93" s="146">
        <f>SUM('Posebni dio'!H117)</f>
        <v>0</v>
      </c>
      <c r="F93" s="146">
        <f>SUM('Posebni dio'!I117)</f>
        <v>0</v>
      </c>
      <c r="G93" s="146" t="e">
        <f>SUM('Posebni dio'!J117)</f>
        <v>#REF!</v>
      </c>
      <c r="H93" s="146" t="e">
        <f>SUM('Posebni dio'!K117)</f>
        <v>#REF!</v>
      </c>
      <c r="I93" s="146">
        <f>SUM('Posebni dio'!L117)</f>
        <v>0</v>
      </c>
      <c r="J93" s="146">
        <f>SUM('Posebni dio'!M117)</f>
        <v>0</v>
      </c>
      <c r="K93" s="166" t="e">
        <f t="shared" si="20"/>
        <v>#DIV/0!</v>
      </c>
      <c r="L93" s="145" t="e">
        <f t="shared" si="20"/>
        <v>#DIV/0!</v>
      </c>
      <c r="M93" s="144" t="e">
        <f>+F92/E92*100</f>
        <v>#DIV/0!</v>
      </c>
      <c r="N93" s="144" t="e">
        <f t="shared" si="3"/>
        <v>#DIV/0!</v>
      </c>
      <c r="O93" s="109" t="e">
        <f t="shared" si="27"/>
        <v>#DIV/0!</v>
      </c>
    </row>
    <row r="94" spans="1:15" s="28" customFormat="1" ht="22.5" hidden="1">
      <c r="A94" s="142">
        <v>42</v>
      </c>
      <c r="B94" s="135" t="s">
        <v>12</v>
      </c>
      <c r="C94" s="367">
        <f>SUM(C95,C96,C97,C98,C99)</f>
        <v>493530</v>
      </c>
      <c r="D94" s="367">
        <f aca="true" t="shared" si="30" ref="D94:J94">SUM(D95,D96,D97,D98,D99)</f>
        <v>1622500</v>
      </c>
      <c r="E94" s="367">
        <f t="shared" si="30"/>
        <v>3794000</v>
      </c>
      <c r="F94" s="367">
        <f t="shared" si="30"/>
        <v>3794000</v>
      </c>
      <c r="G94" s="367" t="e">
        <f t="shared" si="30"/>
        <v>#REF!</v>
      </c>
      <c r="H94" s="367" t="e">
        <f t="shared" si="30"/>
        <v>#REF!</v>
      </c>
      <c r="I94" s="367">
        <f t="shared" si="30"/>
        <v>3794000</v>
      </c>
      <c r="J94" s="367">
        <f t="shared" si="30"/>
        <v>0</v>
      </c>
      <c r="K94" s="166">
        <f t="shared" si="20"/>
        <v>328.7540777662959</v>
      </c>
      <c r="L94" s="145">
        <f t="shared" si="20"/>
        <v>233.83667180277348</v>
      </c>
      <c r="M94" s="144" t="e">
        <f>+#REF!/#REF!*100</f>
        <v>#REF!</v>
      </c>
      <c r="N94" s="144">
        <f t="shared" si="3"/>
        <v>100</v>
      </c>
      <c r="O94" s="109">
        <f t="shared" si="27"/>
        <v>0</v>
      </c>
    </row>
    <row r="95" spans="1:21" s="28" customFormat="1" ht="11.25" hidden="1">
      <c r="A95" s="134">
        <v>421</v>
      </c>
      <c r="B95" s="135" t="s">
        <v>65</v>
      </c>
      <c r="C95" s="139">
        <f>SUM('Posebni dio'!F152,'Posebni dio'!F174,'Posebni dio'!F186,'Posebni dio'!F220,'Posebni dio'!F228,'Posebni dio'!F239,'Posebni dio'!F245,'Posebni dio'!F250)</f>
        <v>434425</v>
      </c>
      <c r="D95" s="139">
        <f>SUM('Posebni dio'!G152,'Posebni dio'!G174,'Posebni dio'!G186,'Posebni dio'!G220,'Posebni dio'!G228,'Posebni dio'!G239,'Posebni dio'!G245,'Posebni dio'!G250)</f>
        <v>1488500</v>
      </c>
      <c r="E95" s="139">
        <f>SUM('Posebni dio'!H152,'Posebni dio'!H174,'Posebni dio'!H186,'Posebni dio'!H220,'Posebni dio'!H228,'Posebni dio'!H239,'Posebni dio'!H245,'Posebni dio'!H250)</f>
        <v>3700000</v>
      </c>
      <c r="F95" s="139">
        <f>SUM('Posebni dio'!I152,'Posebni dio'!I174,'Posebni dio'!I186,'Posebni dio'!I220,'Posebni dio'!I228,'Posebni dio'!I239,'Posebni dio'!I245,'Posebni dio'!I250)</f>
        <v>3700000</v>
      </c>
      <c r="G95" s="139" t="e">
        <f>SUM('Posebni dio'!J152,'Posebni dio'!J174,'Posebni dio'!J186,'Posebni dio'!J220,'Posebni dio'!J228,'Posebni dio'!J239,'Posebni dio'!J245,'Posebni dio'!J250)</f>
        <v>#REF!</v>
      </c>
      <c r="H95" s="139" t="e">
        <f>SUM('Posebni dio'!K152,'Posebni dio'!K174,'Posebni dio'!K186,'Posebni dio'!K220,'Posebni dio'!K228,'Posebni dio'!K239,'Posebni dio'!K245,'Posebni dio'!K250)</f>
        <v>#REF!</v>
      </c>
      <c r="I95" s="139">
        <f>SUM('Posebni dio'!L152,'Posebni dio'!L174,'Posebni dio'!L186,'Posebni dio'!L220,'Posebni dio'!L228,'Posebni dio'!L240,'Posebni dio'!L245,'Posebni dio'!L250)</f>
        <v>3700000</v>
      </c>
      <c r="J95" s="139">
        <f>SUM('Posebni dio'!M152,'Posebni dio'!M174,'Posebni dio'!M186,'Posebni dio'!M220,'Posebni dio'!M228,'Posebni dio'!M240,'Posebni dio'!M245,'Posebni dio'!M250)</f>
        <v>0</v>
      </c>
      <c r="K95" s="164">
        <f t="shared" si="20"/>
        <v>342.63681878344937</v>
      </c>
      <c r="L95" s="138">
        <f t="shared" si="20"/>
        <v>248.57238831037955</v>
      </c>
      <c r="M95" s="137">
        <f>+F94/E94*100</f>
        <v>100</v>
      </c>
      <c r="N95" s="137">
        <f t="shared" si="3"/>
        <v>100</v>
      </c>
      <c r="O95" s="14">
        <f t="shared" si="27"/>
        <v>0</v>
      </c>
      <c r="R95" s="30"/>
      <c r="S95" s="30"/>
      <c r="T95" s="30"/>
      <c r="U95" s="56"/>
    </row>
    <row r="96" spans="1:15" s="28" customFormat="1" ht="11.25" hidden="1">
      <c r="A96" s="134">
        <v>422</v>
      </c>
      <c r="B96" s="135" t="s">
        <v>53</v>
      </c>
      <c r="C96" s="139">
        <f>SUM('Posebni dio'!F83,'Posebni dio'!F165,'Posebni dio'!F197,'Posebni dio'!F214,'Posebni dio'!F240)</f>
        <v>59105</v>
      </c>
      <c r="D96" s="139">
        <f>SUM('Posebni dio'!G83,'Posebni dio'!G165,'Posebni dio'!G197,'Posebni dio'!G214)</f>
        <v>109000</v>
      </c>
      <c r="E96" s="139">
        <f>SUM('Posebni dio'!H83,'Posebni dio'!H165,'Posebni dio'!H197,'Posebni dio'!H214)</f>
        <v>64000</v>
      </c>
      <c r="F96" s="228">
        <f>SUM('Posebni dio'!I83,'Posebni dio'!I165,'Posebni dio'!I197,'Posebni dio'!I214,'Posebni dio'!I240)</f>
        <v>64000</v>
      </c>
      <c r="G96" s="139">
        <f>SUM('Posebni dio'!J83,'Posebni dio'!J165,'Posebni dio'!J197,'Posebni dio'!J214)</f>
        <v>0</v>
      </c>
      <c r="H96" s="139">
        <f>SUM('Posebni dio'!K83,'Posebni dio'!K165,'Posebni dio'!K197,'Posebni dio'!K214)</f>
        <v>0</v>
      </c>
      <c r="I96" s="139">
        <f>SUM('Posebni dio'!L83,'Posebni dio'!L165,'Posebni dio'!L197,'Posebni dio'!L214)</f>
        <v>64000</v>
      </c>
      <c r="J96" s="139">
        <f>SUM('Posebni dio'!M83,'Posebni dio'!M165,'Posebni dio'!M197,'Posebni dio'!M214)</f>
        <v>0</v>
      </c>
      <c r="K96" s="164">
        <f t="shared" si="20"/>
        <v>184.41756196599272</v>
      </c>
      <c r="L96" s="138">
        <f t="shared" si="20"/>
        <v>58.71559633027523</v>
      </c>
      <c r="M96" s="137" t="e">
        <f>+#REF!/#REF!*100</f>
        <v>#REF!</v>
      </c>
      <c r="N96" s="137">
        <f t="shared" si="3"/>
        <v>100</v>
      </c>
      <c r="O96" s="14">
        <f t="shared" si="27"/>
        <v>0</v>
      </c>
    </row>
    <row r="97" spans="1:15" s="28" customFormat="1" ht="11.25" hidden="1">
      <c r="A97" s="134">
        <v>423</v>
      </c>
      <c r="B97" s="135" t="s">
        <v>333</v>
      </c>
      <c r="C97" s="139">
        <f>SUM('Posebni dio'!F84)</f>
        <v>0</v>
      </c>
      <c r="D97" s="139"/>
      <c r="E97" s="139"/>
      <c r="F97" s="228"/>
      <c r="G97" s="137"/>
      <c r="H97" s="137"/>
      <c r="I97" s="140"/>
      <c r="J97" s="141"/>
      <c r="K97" s="164"/>
      <c r="L97" s="138"/>
      <c r="M97" s="137"/>
      <c r="N97" s="137"/>
      <c r="O97" s="14"/>
    </row>
    <row r="98" spans="1:15" s="28" customFormat="1" ht="22.5" hidden="1">
      <c r="A98" s="134">
        <v>425</v>
      </c>
      <c r="B98" s="135" t="s">
        <v>351</v>
      </c>
      <c r="C98" s="139">
        <f>SUM('Posebni dio'!F166)</f>
        <v>0</v>
      </c>
      <c r="D98" s="139"/>
      <c r="E98" s="139"/>
      <c r="F98" s="228"/>
      <c r="G98" s="137"/>
      <c r="H98" s="137"/>
      <c r="I98" s="140"/>
      <c r="J98" s="141"/>
      <c r="K98" s="164"/>
      <c r="L98" s="138"/>
      <c r="M98" s="137"/>
      <c r="N98" s="137"/>
      <c r="O98" s="14"/>
    </row>
    <row r="99" spans="1:15" s="28" customFormat="1" ht="11.25" hidden="1">
      <c r="A99" s="134">
        <v>426</v>
      </c>
      <c r="B99" s="135" t="s">
        <v>61</v>
      </c>
      <c r="C99" s="139">
        <f>SUM('Posebni dio'!F85,'Posebni dio'!F89)</f>
        <v>0</v>
      </c>
      <c r="D99" s="139">
        <f>SUM('Posebni dio'!G85,'Posebni dio'!G89)</f>
        <v>25000</v>
      </c>
      <c r="E99" s="139">
        <f>SUM('Posebni dio'!H85,'Posebni dio'!H89)</f>
        <v>30000</v>
      </c>
      <c r="F99" s="228">
        <f>SUM('Posebni dio'!I85,'Posebni dio'!I89)</f>
        <v>30000</v>
      </c>
      <c r="G99" s="136">
        <f>SUM('Posebni dio'!J85,'Posebni dio'!J89)</f>
        <v>0</v>
      </c>
      <c r="H99" s="136">
        <f>SUM('Posebni dio'!K85,'Posebni dio'!K89)</f>
        <v>0</v>
      </c>
      <c r="I99" s="228">
        <f>SUM('Posebni dio'!L85,'Posebni dio'!L89)</f>
        <v>30000</v>
      </c>
      <c r="J99" s="228">
        <f>SUM('Posebni dio'!M85,'Posebni dio'!M89)</f>
        <v>0</v>
      </c>
      <c r="K99" s="164" t="e">
        <f t="shared" si="20"/>
        <v>#DIV/0!</v>
      </c>
      <c r="L99" s="138">
        <f t="shared" si="20"/>
        <v>120</v>
      </c>
      <c r="M99" s="137" t="e">
        <f>+#REF!/#REF!*100</f>
        <v>#REF!</v>
      </c>
      <c r="N99" s="137">
        <f t="shared" si="3"/>
        <v>100</v>
      </c>
      <c r="O99" s="14">
        <f t="shared" si="27"/>
        <v>0</v>
      </c>
    </row>
    <row r="100" spans="1:15" s="28" customFormat="1" ht="22.5" hidden="1">
      <c r="A100" s="134">
        <v>45</v>
      </c>
      <c r="B100" s="135" t="s">
        <v>343</v>
      </c>
      <c r="C100" s="360">
        <f>SUM(C101)</f>
        <v>0</v>
      </c>
      <c r="D100" s="360">
        <f aca="true" t="shared" si="31" ref="D100:J100">SUM(D101)</f>
        <v>200000</v>
      </c>
      <c r="E100" s="360">
        <f t="shared" si="31"/>
        <v>200000</v>
      </c>
      <c r="F100" s="360">
        <f t="shared" si="31"/>
        <v>200000</v>
      </c>
      <c r="G100" s="360">
        <f t="shared" si="31"/>
        <v>0</v>
      </c>
      <c r="H100" s="360">
        <f t="shared" si="31"/>
        <v>0</v>
      </c>
      <c r="I100" s="360">
        <f t="shared" si="31"/>
        <v>200000</v>
      </c>
      <c r="J100" s="360">
        <f t="shared" si="31"/>
        <v>0</v>
      </c>
      <c r="K100" s="164"/>
      <c r="L100" s="138"/>
      <c r="M100" s="137"/>
      <c r="N100" s="137"/>
      <c r="O100" s="14"/>
    </row>
    <row r="101" spans="1:15" s="28" customFormat="1" ht="22.5" hidden="1">
      <c r="A101" s="134">
        <v>451</v>
      </c>
      <c r="B101" s="135" t="s">
        <v>342</v>
      </c>
      <c r="C101" s="139">
        <f>SUM('Posebni dio'!F230)</f>
        <v>0</v>
      </c>
      <c r="D101" s="139">
        <f>SUM('Posebni dio'!G230)</f>
        <v>200000</v>
      </c>
      <c r="E101" s="139">
        <f>SUM('Posebni dio'!H230)</f>
        <v>200000</v>
      </c>
      <c r="F101" s="228">
        <f>SUM('Posebni dio'!I230)</f>
        <v>200000</v>
      </c>
      <c r="G101" s="139">
        <f>SUM('Posebni dio'!J230)</f>
        <v>0</v>
      </c>
      <c r="H101" s="139">
        <f>SUM('Posebni dio'!K230)</f>
        <v>0</v>
      </c>
      <c r="I101" s="139">
        <f>SUM('Posebni dio'!L230)</f>
        <v>200000</v>
      </c>
      <c r="J101" s="139">
        <f>SUM('Posebni dio'!M230)</f>
        <v>0</v>
      </c>
      <c r="K101" s="164"/>
      <c r="L101" s="138"/>
      <c r="M101" s="137"/>
      <c r="N101" s="137"/>
      <c r="O101" s="14"/>
    </row>
    <row r="102" spans="1:15" ht="12.75" hidden="1">
      <c r="A102" s="127" t="s">
        <v>217</v>
      </c>
      <c r="B102" s="127"/>
      <c r="C102" s="128" t="s">
        <v>258</v>
      </c>
      <c r="D102" s="128" t="s">
        <v>258</v>
      </c>
      <c r="E102" s="128" t="s">
        <v>258</v>
      </c>
      <c r="F102" s="128"/>
      <c r="G102" s="128"/>
      <c r="H102" s="128"/>
      <c r="I102" s="129"/>
      <c r="J102" s="128"/>
      <c r="K102" s="170"/>
      <c r="L102" s="170"/>
      <c r="M102" s="170"/>
      <c r="N102" s="170"/>
      <c r="O102" s="89"/>
    </row>
    <row r="103" spans="1:15" ht="12.75" hidden="1">
      <c r="A103" s="171">
        <v>5</v>
      </c>
      <c r="B103" s="172" t="s">
        <v>135</v>
      </c>
      <c r="C103" s="173" t="e">
        <f>SUM(C104)</f>
        <v>#REF!</v>
      </c>
      <c r="D103" s="173" t="e">
        <f aca="true" t="shared" si="32" ref="D103:J103">SUM(D104)</f>
        <v>#REF!</v>
      </c>
      <c r="E103" s="173" t="e">
        <f t="shared" si="32"/>
        <v>#REF!</v>
      </c>
      <c r="F103" s="173" t="e">
        <f t="shared" si="32"/>
        <v>#REF!</v>
      </c>
      <c r="G103" s="173" t="e">
        <f t="shared" si="32"/>
        <v>#REF!</v>
      </c>
      <c r="H103" s="173" t="e">
        <f t="shared" si="32"/>
        <v>#REF!</v>
      </c>
      <c r="I103" s="174" t="e">
        <f t="shared" si="32"/>
        <v>#REF!</v>
      </c>
      <c r="J103" s="173" t="e">
        <f t="shared" si="32"/>
        <v>#REF!</v>
      </c>
      <c r="K103" s="173"/>
      <c r="L103" s="173"/>
      <c r="M103" s="173"/>
      <c r="N103" s="173"/>
      <c r="O103" s="90"/>
    </row>
    <row r="104" spans="1:15" ht="12.75" hidden="1">
      <c r="A104" s="175">
        <v>53</v>
      </c>
      <c r="B104" s="176" t="s">
        <v>136</v>
      </c>
      <c r="C104" s="177" t="e">
        <f>SUM(C105)</f>
        <v>#REF!</v>
      </c>
      <c r="D104" s="177" t="e">
        <f aca="true" t="shared" si="33" ref="D104:J104">SUM(D105)</f>
        <v>#REF!</v>
      </c>
      <c r="E104" s="177" t="e">
        <f t="shared" si="33"/>
        <v>#REF!</v>
      </c>
      <c r="F104" s="374" t="e">
        <f t="shared" si="33"/>
        <v>#REF!</v>
      </c>
      <c r="G104" s="177" t="e">
        <f t="shared" si="33"/>
        <v>#REF!</v>
      </c>
      <c r="H104" s="177" t="e">
        <f t="shared" si="33"/>
        <v>#REF!</v>
      </c>
      <c r="I104" s="178" t="e">
        <f t="shared" si="33"/>
        <v>#REF!</v>
      </c>
      <c r="J104" s="177" t="e">
        <f t="shared" si="33"/>
        <v>#REF!</v>
      </c>
      <c r="K104" s="164" t="e">
        <f aca="true" t="shared" si="34" ref="K104:L113">+D104/C104*100</f>
        <v>#REF!</v>
      </c>
      <c r="L104" s="138" t="e">
        <f t="shared" si="34"/>
        <v>#REF!</v>
      </c>
      <c r="M104" s="137" t="e">
        <f>+F102/E102*100</f>
        <v>#VALUE!</v>
      </c>
      <c r="N104" s="137" t="e">
        <f t="shared" si="3"/>
        <v>#REF!</v>
      </c>
      <c r="O104" s="14" t="e">
        <f>+J104/I104*100</f>
        <v>#REF!</v>
      </c>
    </row>
    <row r="105" spans="1:15" ht="12.75" hidden="1">
      <c r="A105" s="175">
        <v>534</v>
      </c>
      <c r="B105" s="175" t="s">
        <v>259</v>
      </c>
      <c r="C105" s="177" t="e">
        <f>SUM(#REF!)</f>
        <v>#REF!</v>
      </c>
      <c r="D105" s="177" t="e">
        <f>SUM(#REF!)</f>
        <v>#REF!</v>
      </c>
      <c r="E105" s="177" t="e">
        <f>SUM(#REF!)</f>
        <v>#REF!</v>
      </c>
      <c r="F105" s="374" t="e">
        <f>SUM(#REF!)</f>
        <v>#REF!</v>
      </c>
      <c r="G105" s="177" t="e">
        <f>SUM(#REF!)</f>
        <v>#REF!</v>
      </c>
      <c r="H105" s="177" t="e">
        <f>SUM(#REF!)</f>
        <v>#REF!</v>
      </c>
      <c r="I105" s="178" t="e">
        <f>SUM(#REF!)</f>
        <v>#REF!</v>
      </c>
      <c r="J105" s="177" t="e">
        <f>SUM(#REF!)</f>
        <v>#REF!</v>
      </c>
      <c r="K105" s="164" t="e">
        <f t="shared" si="34"/>
        <v>#REF!</v>
      </c>
      <c r="L105" s="138" t="e">
        <f t="shared" si="34"/>
        <v>#REF!</v>
      </c>
      <c r="M105" s="137" t="e">
        <f>+F104/E104*100</f>
        <v>#REF!</v>
      </c>
      <c r="N105" s="137" t="e">
        <f aca="true" t="shared" si="35" ref="N105:N112">+I105/F105*100</f>
        <v>#REF!</v>
      </c>
      <c r="O105" s="14" t="e">
        <f>+J105/I105*100</f>
        <v>#REF!</v>
      </c>
    </row>
    <row r="106" spans="1:15" ht="22.5" hidden="1">
      <c r="A106" s="158">
        <v>8</v>
      </c>
      <c r="B106" s="179" t="s">
        <v>218</v>
      </c>
      <c r="C106" s="160">
        <f aca="true" t="shared" si="36" ref="C106:F107">SUM(C107)</f>
        <v>0</v>
      </c>
      <c r="D106" s="160">
        <f t="shared" si="36"/>
        <v>0</v>
      </c>
      <c r="E106" s="160">
        <f t="shared" si="36"/>
        <v>0</v>
      </c>
      <c r="F106" s="160">
        <f t="shared" si="36"/>
        <v>0</v>
      </c>
      <c r="G106" s="160">
        <v>0</v>
      </c>
      <c r="H106" s="160">
        <v>20700</v>
      </c>
      <c r="I106" s="180">
        <f>SUM(I107)</f>
        <v>0</v>
      </c>
      <c r="J106" s="160">
        <f>SUM(J107)</f>
        <v>0</v>
      </c>
      <c r="K106" s="160" t="e">
        <f t="shared" si="34"/>
        <v>#DIV/0!</v>
      </c>
      <c r="L106" s="160" t="e">
        <f t="shared" si="34"/>
        <v>#DIV/0!</v>
      </c>
      <c r="M106" s="161" t="e">
        <f>+F102/E102*100</f>
        <v>#VALUE!</v>
      </c>
      <c r="N106" s="161" t="e">
        <f t="shared" si="35"/>
        <v>#DIV/0!</v>
      </c>
      <c r="O106" s="113" t="e">
        <f>+J106/I106*100</f>
        <v>#DIV/0!</v>
      </c>
    </row>
    <row r="107" spans="1:21" s="91" customFormat="1" ht="11.25" hidden="1">
      <c r="A107" s="181">
        <v>81</v>
      </c>
      <c r="B107" s="182" t="s">
        <v>260</v>
      </c>
      <c r="C107" s="362">
        <f t="shared" si="36"/>
        <v>0</v>
      </c>
      <c r="D107" s="362">
        <f t="shared" si="36"/>
        <v>0</v>
      </c>
      <c r="E107" s="362">
        <v>0</v>
      </c>
      <c r="F107" s="362">
        <f t="shared" si="36"/>
        <v>0</v>
      </c>
      <c r="G107" s="362"/>
      <c r="H107" s="362"/>
      <c r="I107" s="363"/>
      <c r="J107" s="362">
        <v>0</v>
      </c>
      <c r="K107" s="164" t="e">
        <f t="shared" si="34"/>
        <v>#DIV/0!</v>
      </c>
      <c r="L107" s="138" t="e">
        <f t="shared" si="34"/>
        <v>#DIV/0!</v>
      </c>
      <c r="M107" s="137" t="e">
        <f>+F106/E106*100</f>
        <v>#DIV/0!</v>
      </c>
      <c r="N107" s="137" t="e">
        <f t="shared" si="35"/>
        <v>#DIV/0!</v>
      </c>
      <c r="O107" s="14" t="e">
        <f>+J107/I107*100</f>
        <v>#DIV/0!</v>
      </c>
      <c r="P107" s="92"/>
      <c r="Q107" s="53"/>
      <c r="R107" s="53"/>
      <c r="S107" s="53"/>
      <c r="T107" s="53"/>
      <c r="U107" s="53"/>
    </row>
    <row r="108" spans="1:21" s="91" customFormat="1" ht="11.25" hidden="1">
      <c r="A108" s="181">
        <v>813</v>
      </c>
      <c r="B108" s="182" t="s">
        <v>261</v>
      </c>
      <c r="C108" s="184">
        <v>0</v>
      </c>
      <c r="D108" s="184">
        <v>0</v>
      </c>
      <c r="E108" s="184">
        <v>0</v>
      </c>
      <c r="F108" s="138">
        <v>0</v>
      </c>
      <c r="G108" s="183"/>
      <c r="H108" s="183"/>
      <c r="I108" s="185" t="s">
        <v>231</v>
      </c>
      <c r="J108" s="186" t="s">
        <v>231</v>
      </c>
      <c r="K108" s="164" t="e">
        <f t="shared" si="34"/>
        <v>#DIV/0!</v>
      </c>
      <c r="L108" s="138" t="e">
        <f t="shared" si="34"/>
        <v>#DIV/0!</v>
      </c>
      <c r="M108" s="137" t="e">
        <f>+F107/E107*100</f>
        <v>#DIV/0!</v>
      </c>
      <c r="N108" s="137" t="e">
        <f t="shared" si="35"/>
        <v>#VALUE!</v>
      </c>
      <c r="O108" s="14" t="e">
        <f>+J108/I108*100</f>
        <v>#VALUE!</v>
      </c>
      <c r="P108" s="92"/>
      <c r="Q108" s="53"/>
      <c r="R108" s="53"/>
      <c r="S108" s="53"/>
      <c r="T108" s="53"/>
      <c r="U108" s="53"/>
    </row>
    <row r="109" spans="1:16" ht="12.75" hidden="1">
      <c r="A109" s="187"/>
      <c r="B109" s="187"/>
      <c r="C109" s="188" t="s">
        <v>258</v>
      </c>
      <c r="D109" s="188"/>
      <c r="E109" s="188"/>
      <c r="F109" s="189"/>
      <c r="G109" s="188"/>
      <c r="H109" s="188"/>
      <c r="I109" s="190"/>
      <c r="J109" s="191"/>
      <c r="K109" s="164"/>
      <c r="L109" s="138"/>
      <c r="M109" s="137"/>
      <c r="N109" s="137"/>
      <c r="O109" s="14"/>
      <c r="P109" s="93"/>
    </row>
    <row r="110" spans="1:15" ht="12.75" hidden="1">
      <c r="A110" s="187"/>
      <c r="B110" s="187"/>
      <c r="C110" s="188" t="s">
        <v>258</v>
      </c>
      <c r="D110" s="188" t="s">
        <v>258</v>
      </c>
      <c r="E110" s="188" t="s">
        <v>258</v>
      </c>
      <c r="F110" s="189"/>
      <c r="G110" s="188"/>
      <c r="H110" s="188"/>
      <c r="I110" s="190"/>
      <c r="J110" s="188"/>
      <c r="K110" s="164"/>
      <c r="L110" s="138"/>
      <c r="M110" s="137"/>
      <c r="N110" s="137"/>
      <c r="O110" s="14"/>
    </row>
    <row r="111" spans="1:15" ht="12.75" hidden="1">
      <c r="A111" s="167">
        <v>9</v>
      </c>
      <c r="B111" s="131" t="s">
        <v>222</v>
      </c>
      <c r="C111" s="132">
        <f aca="true" t="shared" si="37" ref="C111:F112">SUM(C112)</f>
        <v>141197</v>
      </c>
      <c r="D111" s="192">
        <f t="shared" si="37"/>
        <v>-141197</v>
      </c>
      <c r="E111" s="192">
        <f t="shared" si="37"/>
        <v>0</v>
      </c>
      <c r="F111" s="132">
        <f t="shared" si="37"/>
        <v>0</v>
      </c>
      <c r="G111" s="132">
        <v>0</v>
      </c>
      <c r="H111" s="132">
        <v>-3534883.2</v>
      </c>
      <c r="I111" s="133">
        <f>SUM(I112)</f>
        <v>0</v>
      </c>
      <c r="J111" s="132">
        <f>SUM(J112)</f>
        <v>0</v>
      </c>
      <c r="K111" s="132">
        <f t="shared" si="34"/>
        <v>-100</v>
      </c>
      <c r="L111" s="132">
        <f t="shared" si="34"/>
        <v>0</v>
      </c>
      <c r="M111" s="168" t="e">
        <f>+F110/E110*100</f>
        <v>#VALUE!</v>
      </c>
      <c r="N111" s="168" t="e">
        <f t="shared" si="35"/>
        <v>#DIV/0!</v>
      </c>
      <c r="O111" s="31" t="e">
        <f>+J111/I111*100</f>
        <v>#DIV/0!</v>
      </c>
    </row>
    <row r="112" spans="1:15" s="28" customFormat="1" ht="11.25" hidden="1">
      <c r="A112" s="134">
        <v>92</v>
      </c>
      <c r="B112" s="135" t="s">
        <v>262</v>
      </c>
      <c r="C112" s="360">
        <f t="shared" si="37"/>
        <v>141197</v>
      </c>
      <c r="D112" s="364">
        <f t="shared" si="37"/>
        <v>-141197</v>
      </c>
      <c r="E112" s="364">
        <f t="shared" si="37"/>
        <v>0</v>
      </c>
      <c r="F112" s="360">
        <f t="shared" si="37"/>
        <v>0</v>
      </c>
      <c r="G112" s="360">
        <v>0</v>
      </c>
      <c r="H112" s="360">
        <v>-3534883.2</v>
      </c>
      <c r="I112" s="365" t="s">
        <v>231</v>
      </c>
      <c r="J112" s="366" t="s">
        <v>231</v>
      </c>
      <c r="K112" s="164">
        <f t="shared" si="34"/>
        <v>-100</v>
      </c>
      <c r="L112" s="138">
        <f t="shared" si="34"/>
        <v>0</v>
      </c>
      <c r="M112" s="137" t="e">
        <f>+F111/E111*100</f>
        <v>#DIV/0!</v>
      </c>
      <c r="N112" s="137" t="e">
        <f t="shared" si="35"/>
        <v>#VALUE!</v>
      </c>
      <c r="O112" s="14" t="e">
        <f>+J112/I112*100</f>
        <v>#VALUE!</v>
      </c>
    </row>
    <row r="113" spans="1:15" s="28" customFormat="1" ht="11.25" hidden="1">
      <c r="A113" s="134">
        <v>922</v>
      </c>
      <c r="B113" s="135" t="s">
        <v>263</v>
      </c>
      <c r="C113" s="139">
        <v>141197</v>
      </c>
      <c r="D113" s="157">
        <v>-141197</v>
      </c>
      <c r="E113" s="157"/>
      <c r="F113" s="228"/>
      <c r="G113" s="137">
        <v>0</v>
      </c>
      <c r="H113" s="137">
        <v>-3534883.2</v>
      </c>
      <c r="I113" s="140" t="s">
        <v>231</v>
      </c>
      <c r="J113" s="141" t="s">
        <v>231</v>
      </c>
      <c r="K113" s="164">
        <f t="shared" si="34"/>
        <v>-100</v>
      </c>
      <c r="L113" s="138">
        <f t="shared" si="34"/>
        <v>0</v>
      </c>
      <c r="M113" s="137" t="e">
        <f>+F112/E112*100</f>
        <v>#DIV/0!</v>
      </c>
      <c r="N113" s="137"/>
      <c r="O113" s="14" t="e">
        <f>+J113/I113*100</f>
        <v>#VALUE!</v>
      </c>
    </row>
    <row r="114" spans="1:15" s="28" customFormat="1" ht="11.25">
      <c r="A114" s="27"/>
      <c r="C114" s="30"/>
      <c r="D114" s="80"/>
      <c r="E114" s="80"/>
      <c r="F114" s="107"/>
      <c r="G114" s="14"/>
      <c r="H114" s="14"/>
      <c r="I114" s="68"/>
      <c r="J114" s="79"/>
      <c r="K114" s="38"/>
      <c r="L114" s="22"/>
      <c r="M114" s="14"/>
      <c r="N114" s="14"/>
      <c r="O114" s="14"/>
    </row>
    <row r="115" spans="1:15" s="28" customFormat="1" ht="11.25">
      <c r="A115" s="27"/>
      <c r="C115" s="30"/>
      <c r="D115" s="80"/>
      <c r="E115" s="80"/>
      <c r="F115" s="107"/>
      <c r="G115" s="14"/>
      <c r="H115" s="14"/>
      <c r="I115" s="68"/>
      <c r="J115" s="79"/>
      <c r="K115" s="38"/>
      <c r="L115" s="22"/>
      <c r="M115" s="14"/>
      <c r="N115" s="14"/>
      <c r="O115" s="14"/>
    </row>
    <row r="116" spans="1:15" s="28" customFormat="1" ht="11.25">
      <c r="A116" s="27"/>
      <c r="C116" s="30"/>
      <c r="D116" s="80"/>
      <c r="E116" s="80"/>
      <c r="F116" s="107"/>
      <c r="G116" s="14"/>
      <c r="H116" s="14"/>
      <c r="I116" s="68"/>
      <c r="J116" s="79"/>
      <c r="K116" s="38"/>
      <c r="L116" s="22"/>
      <c r="M116" s="14"/>
      <c r="N116" s="14"/>
      <c r="O116" s="14"/>
    </row>
    <row r="117" spans="1:15" s="28" customFormat="1" ht="11.25">
      <c r="A117" s="27"/>
      <c r="C117" s="30"/>
      <c r="D117" s="80"/>
      <c r="E117" s="80"/>
      <c r="F117" s="107"/>
      <c r="G117" s="14"/>
      <c r="H117" s="14"/>
      <c r="I117" s="68"/>
      <c r="J117" s="79"/>
      <c r="K117" s="38"/>
      <c r="L117" s="22"/>
      <c r="M117" s="14"/>
      <c r="N117" s="14"/>
      <c r="O117" s="14"/>
    </row>
    <row r="118" spans="1:15" s="28" customFormat="1" ht="11.25">
      <c r="A118" s="27"/>
      <c r="C118" s="30"/>
      <c r="D118" s="80"/>
      <c r="E118" s="80"/>
      <c r="F118" s="107"/>
      <c r="G118" s="14"/>
      <c r="H118" s="14"/>
      <c r="I118" s="68"/>
      <c r="J118" s="79"/>
      <c r="K118" s="38"/>
      <c r="L118" s="22"/>
      <c r="M118" s="14"/>
      <c r="N118" s="14"/>
      <c r="O118" s="14"/>
    </row>
    <row r="119" spans="6:15" ht="12.75">
      <c r="F119" s="99"/>
      <c r="K119" s="38"/>
      <c r="O119" s="14"/>
    </row>
    <row r="120" spans="2:15" ht="12.75" hidden="1">
      <c r="B120" s="17" t="s">
        <v>330</v>
      </c>
      <c r="C120" s="119"/>
      <c r="F120" s="99"/>
      <c r="K120" s="38"/>
      <c r="O120" s="14"/>
    </row>
    <row r="121" spans="2:15" ht="12.75" hidden="1">
      <c r="B121" s="15" t="s">
        <v>332</v>
      </c>
      <c r="C121" s="119"/>
      <c r="F121" s="99"/>
      <c r="K121" s="38"/>
      <c r="O121" s="14"/>
    </row>
    <row r="122" spans="2:15" ht="12.75" hidden="1">
      <c r="B122" s="15" t="s">
        <v>413</v>
      </c>
      <c r="C122" s="119"/>
      <c r="F122" s="99"/>
      <c r="K122" s="38"/>
      <c r="O122" s="14"/>
    </row>
    <row r="123" spans="2:15" ht="12.75" hidden="1">
      <c r="B123" s="120" t="s">
        <v>414</v>
      </c>
      <c r="C123" s="119"/>
      <c r="F123" s="99"/>
      <c r="K123" s="38"/>
      <c r="O123" s="14"/>
    </row>
    <row r="124" spans="2:15" ht="12.75" hidden="1">
      <c r="B124" s="15" t="s">
        <v>415</v>
      </c>
      <c r="C124" s="119"/>
      <c r="F124" s="99"/>
      <c r="K124" s="38"/>
      <c r="O124" s="14"/>
    </row>
    <row r="125" spans="2:15" ht="12.75" hidden="1">
      <c r="B125" s="15" t="s">
        <v>416</v>
      </c>
      <c r="C125" s="119"/>
      <c r="F125" s="99"/>
      <c r="K125" s="38"/>
      <c r="O125" s="14"/>
    </row>
    <row r="126" spans="2:15" ht="12.75" hidden="1">
      <c r="B126" s="15" t="s">
        <v>417</v>
      </c>
      <c r="C126" s="119"/>
      <c r="F126" s="99"/>
      <c r="K126" s="38"/>
      <c r="O126" s="14"/>
    </row>
    <row r="127" spans="2:15" ht="12.75" hidden="1">
      <c r="B127" s="15" t="s">
        <v>418</v>
      </c>
      <c r="C127" s="119"/>
      <c r="E127" s="51"/>
      <c r="F127" s="99"/>
      <c r="K127" s="38"/>
      <c r="O127" s="14"/>
    </row>
    <row r="128" spans="2:15" ht="12.75" hidden="1">
      <c r="B128" s="15" t="s">
        <v>360</v>
      </c>
      <c r="C128" s="119"/>
      <c r="E128" s="51"/>
      <c r="F128" s="99"/>
      <c r="K128" s="38"/>
      <c r="O128" s="14"/>
    </row>
    <row r="129" spans="5:15" ht="12.75" hidden="1">
      <c r="E129" s="51"/>
      <c r="F129" s="99"/>
      <c r="K129" s="38"/>
      <c r="O129" s="14"/>
    </row>
    <row r="130" spans="5:15" ht="12.75" hidden="1">
      <c r="E130" s="51"/>
      <c r="F130" s="99"/>
      <c r="K130" s="38"/>
      <c r="O130" s="14"/>
    </row>
    <row r="131" spans="5:15" ht="12.75" hidden="1">
      <c r="E131" s="51" t="s">
        <v>264</v>
      </c>
      <c r="F131" s="99"/>
      <c r="K131" s="38"/>
      <c r="O131" s="14"/>
    </row>
    <row r="132" spans="5:15" ht="12.75" hidden="1">
      <c r="E132" s="51"/>
      <c r="F132" s="99"/>
      <c r="K132" s="38"/>
      <c r="O132" s="14"/>
    </row>
    <row r="133" spans="5:15" ht="12.75" hidden="1">
      <c r="E133" s="51"/>
      <c r="F133" s="99"/>
      <c r="K133" s="38"/>
      <c r="O133" s="14"/>
    </row>
    <row r="134" ht="12.75" hidden="1">
      <c r="F134" s="99"/>
    </row>
    <row r="135" spans="2:6" ht="12.75" hidden="1">
      <c r="B135" s="15" t="s">
        <v>420</v>
      </c>
      <c r="D135" s="119"/>
      <c r="F135" s="99"/>
    </row>
    <row r="136" ht="12.75" hidden="1">
      <c r="F136" s="99"/>
    </row>
    <row r="137" spans="2:6" ht="12.75" hidden="1">
      <c r="B137" s="114" t="s">
        <v>400</v>
      </c>
      <c r="F137" s="99"/>
    </row>
    <row r="138" ht="12.75">
      <c r="F138" s="99"/>
    </row>
    <row r="139" ht="12.75">
      <c r="F139" s="99"/>
    </row>
    <row r="140" ht="12.75">
      <c r="F140" s="99"/>
    </row>
    <row r="141" ht="12.75">
      <c r="F141" s="99"/>
    </row>
    <row r="142" ht="12.75">
      <c r="F142" s="99"/>
    </row>
    <row r="143" ht="12.75">
      <c r="F143" s="99"/>
    </row>
    <row r="144" ht="12.75">
      <c r="F144" s="99"/>
    </row>
    <row r="145" ht="12.75">
      <c r="F145" s="99"/>
    </row>
    <row r="146" ht="12.75">
      <c r="F146" s="99"/>
    </row>
    <row r="147" ht="12.75">
      <c r="F147" s="99"/>
    </row>
    <row r="148" ht="12.75">
      <c r="F148" s="99"/>
    </row>
    <row r="149" ht="12.75">
      <c r="F149" s="99"/>
    </row>
    <row r="150" ht="12.75">
      <c r="F150" s="99"/>
    </row>
    <row r="151" ht="12.75">
      <c r="F151" s="99"/>
    </row>
    <row r="152" ht="12.75">
      <c r="F152" s="99"/>
    </row>
    <row r="153" ht="12.75">
      <c r="F153" s="99"/>
    </row>
    <row r="154" ht="12.75">
      <c r="F154" s="99"/>
    </row>
    <row r="155" ht="12.75">
      <c r="F155" s="99"/>
    </row>
    <row r="156" ht="12.75">
      <c r="F156" s="99"/>
    </row>
    <row r="157" ht="12.75">
      <c r="F157" s="99"/>
    </row>
    <row r="158" ht="12.75">
      <c r="F158" s="99"/>
    </row>
    <row r="159" ht="12.75">
      <c r="F159" s="99"/>
    </row>
    <row r="160" ht="12.75">
      <c r="F160" s="99"/>
    </row>
    <row r="161" ht="12.75">
      <c r="F161" s="99"/>
    </row>
    <row r="162" ht="12.75">
      <c r="F162" s="99"/>
    </row>
    <row r="163" ht="12.75">
      <c r="F163" s="99"/>
    </row>
    <row r="164" ht="12.75">
      <c r="F164" s="99"/>
    </row>
    <row r="165" ht="12.75">
      <c r="F165" s="99"/>
    </row>
    <row r="166" ht="12.75">
      <c r="F166" s="99"/>
    </row>
    <row r="167" ht="12.75">
      <c r="F167" s="99"/>
    </row>
    <row r="168" ht="12.75">
      <c r="F168" s="99"/>
    </row>
    <row r="169" ht="12.75">
      <c r="F169" s="99"/>
    </row>
    <row r="170" ht="12.75">
      <c r="F170" s="99"/>
    </row>
    <row r="171" ht="12.75">
      <c r="F171" s="99"/>
    </row>
    <row r="172" ht="12.75">
      <c r="F172" s="99"/>
    </row>
    <row r="173" ht="12.75">
      <c r="F173" s="99"/>
    </row>
    <row r="174" ht="12.75">
      <c r="F174" s="99"/>
    </row>
    <row r="175" ht="12.75">
      <c r="F175" s="99"/>
    </row>
    <row r="176" ht="12.75">
      <c r="F176" s="99"/>
    </row>
    <row r="177" ht="12.75">
      <c r="F177" s="99"/>
    </row>
    <row r="178" ht="12.75">
      <c r="F178" s="99"/>
    </row>
    <row r="179" ht="12.75">
      <c r="F179" s="99"/>
    </row>
    <row r="180" ht="12.75">
      <c r="F180" s="99"/>
    </row>
    <row r="181" ht="12.75">
      <c r="F181" s="99"/>
    </row>
    <row r="182" ht="12.75">
      <c r="F182" s="99"/>
    </row>
    <row r="183" ht="12.75">
      <c r="F183" s="99"/>
    </row>
    <row r="184" ht="12.75">
      <c r="F184" s="99"/>
    </row>
    <row r="185" ht="12.75">
      <c r="F185" s="99"/>
    </row>
    <row r="186" ht="12.75">
      <c r="F186" s="99"/>
    </row>
    <row r="187" ht="12.75">
      <c r="F187" s="99"/>
    </row>
    <row r="188" ht="12.75">
      <c r="F188" s="99"/>
    </row>
    <row r="189" ht="12.75">
      <c r="F189" s="99"/>
    </row>
    <row r="190" ht="12.75">
      <c r="F190" s="99"/>
    </row>
    <row r="191" ht="12.75">
      <c r="F191" s="99"/>
    </row>
    <row r="192" ht="12.75">
      <c r="F192" s="99"/>
    </row>
    <row r="193" ht="12.75">
      <c r="F193" s="99"/>
    </row>
    <row r="194" ht="12.75">
      <c r="F194" s="99"/>
    </row>
    <row r="195" ht="12.75">
      <c r="F195" s="99"/>
    </row>
    <row r="196" ht="12.75">
      <c r="F196" s="99"/>
    </row>
    <row r="197" ht="12.75">
      <c r="F197" s="99"/>
    </row>
    <row r="198" ht="12.75">
      <c r="F198" s="99"/>
    </row>
    <row r="199" ht="12.75">
      <c r="F199" s="99"/>
    </row>
    <row r="200" ht="12.75">
      <c r="F200" s="99"/>
    </row>
    <row r="201" ht="12.75">
      <c r="F201" s="99"/>
    </row>
    <row r="202" ht="12.75">
      <c r="F202" s="99"/>
    </row>
    <row r="203" ht="12.75">
      <c r="F203" s="99"/>
    </row>
    <row r="204" ht="12.75">
      <c r="F204" s="99"/>
    </row>
    <row r="205" ht="12.75">
      <c r="F205" s="99"/>
    </row>
    <row r="206" ht="12.75">
      <c r="F206" s="99"/>
    </row>
    <row r="207" ht="12.75">
      <c r="F207" s="99"/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93" r:id="rId1"/>
  <ignoredErrors>
    <ignoredError sqref="C6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6">
      <selection activeCell="A1" sqref="A1:IV9"/>
    </sheetView>
  </sheetViews>
  <sheetFormatPr defaultColWidth="9.140625" defaultRowHeight="12.75"/>
  <sheetData>
    <row r="1" ht="12.75" hidden="1">
      <c r="A1" t="s">
        <v>330</v>
      </c>
    </row>
    <row r="2" spans="1:4" ht="12.75" hidden="1">
      <c r="A2" t="s">
        <v>332</v>
      </c>
      <c r="D2" t="s">
        <v>395</v>
      </c>
    </row>
    <row r="3" spans="1:4" ht="12.75" hidden="1">
      <c r="A3" s="398" t="s">
        <v>413</v>
      </c>
      <c r="D3" t="s">
        <v>391</v>
      </c>
    </row>
    <row r="4" spans="1:4" ht="12.75" hidden="1">
      <c r="A4" s="398" t="s">
        <v>414</v>
      </c>
      <c r="D4" t="s">
        <v>392</v>
      </c>
    </row>
    <row r="5" spans="1:4" ht="12.75" hidden="1">
      <c r="A5" s="398" t="s">
        <v>415</v>
      </c>
      <c r="D5" t="s">
        <v>393</v>
      </c>
    </row>
    <row r="6" ht="12.75" hidden="1">
      <c r="A6" s="398" t="s">
        <v>416</v>
      </c>
    </row>
    <row r="7" spans="1:4" ht="12.75" hidden="1">
      <c r="A7" s="398" t="s">
        <v>417</v>
      </c>
      <c r="D7" t="s">
        <v>394</v>
      </c>
    </row>
    <row r="8" ht="12.75" hidden="1">
      <c r="A8" s="398" t="s">
        <v>418</v>
      </c>
    </row>
    <row r="9" ht="12.75" hidden="1">
      <c r="A9" t="s">
        <v>360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="110" zoomScaleNormal="110" zoomScalePageLayoutView="0" workbookViewId="0" topLeftCell="A127">
      <selection activeCell="H27" sqref="H27"/>
    </sheetView>
  </sheetViews>
  <sheetFormatPr defaultColWidth="9.140625" defaultRowHeight="12.75"/>
  <cols>
    <col min="2" max="2" width="5.421875" style="0" customWidth="1"/>
    <col min="4" max="4" width="6.421875" style="0" customWidth="1"/>
    <col min="5" max="5" width="27.140625" style="0" customWidth="1"/>
    <col min="6" max="6" width="9.140625" style="0" hidden="1" customWidth="1"/>
    <col min="7" max="8" width="9.8515625" style="0" bestFit="1" customWidth="1"/>
    <col min="9" max="12" width="0" style="0" hidden="1" customWidth="1"/>
    <col min="13" max="13" width="9.28125" style="0" bestFit="1" customWidth="1"/>
  </cols>
  <sheetData>
    <row r="1" spans="1:12" ht="12.75">
      <c r="A1" s="55"/>
      <c r="B1" s="17" t="s">
        <v>33</v>
      </c>
      <c r="C1" s="17" t="s">
        <v>337</v>
      </c>
      <c r="D1" s="17"/>
      <c r="E1" s="17"/>
      <c r="F1" s="399"/>
      <c r="G1" s="17"/>
      <c r="H1" s="400"/>
      <c r="I1" s="399"/>
      <c r="J1" s="399"/>
      <c r="K1" s="17"/>
      <c r="L1" s="399"/>
    </row>
    <row r="2" spans="1:12" ht="12.75">
      <c r="A2" s="55"/>
      <c r="B2" s="17"/>
      <c r="C2" s="17"/>
      <c r="D2" s="17"/>
      <c r="E2" s="17"/>
      <c r="F2" s="399"/>
      <c r="G2" s="17"/>
      <c r="H2" s="400"/>
      <c r="I2" s="399"/>
      <c r="J2" s="399"/>
      <c r="K2" s="17"/>
      <c r="L2" s="399"/>
    </row>
    <row r="3" spans="1:12" ht="12.75">
      <c r="A3" s="55"/>
      <c r="B3" s="59"/>
      <c r="C3" s="1"/>
      <c r="D3" s="17"/>
      <c r="E3" s="17"/>
      <c r="F3" s="399"/>
      <c r="G3" s="17"/>
      <c r="H3" s="400"/>
      <c r="I3" s="399"/>
      <c r="J3" s="399"/>
      <c r="K3" s="17"/>
      <c r="L3" s="399"/>
    </row>
    <row r="4" spans="1:12" ht="15.75">
      <c r="A4" s="55"/>
      <c r="B4" s="40" t="s">
        <v>488</v>
      </c>
      <c r="C4" s="415"/>
      <c r="D4" s="399"/>
      <c r="E4" s="399"/>
      <c r="F4" s="399"/>
      <c r="G4" s="399"/>
      <c r="H4" s="400"/>
      <c r="I4" s="399"/>
      <c r="J4" s="399"/>
      <c r="K4" s="17"/>
      <c r="L4" s="399"/>
    </row>
    <row r="5" spans="1:12" ht="12.75">
      <c r="A5" s="55"/>
      <c r="B5" s="59"/>
      <c r="C5" s="1"/>
      <c r="D5" s="17"/>
      <c r="E5" s="17"/>
      <c r="F5" s="399"/>
      <c r="G5" s="17"/>
      <c r="H5" s="400"/>
      <c r="I5" s="399"/>
      <c r="J5" s="399"/>
      <c r="K5" s="17"/>
      <c r="L5" s="399"/>
    </row>
    <row r="6" spans="1:12" ht="15.75">
      <c r="A6" s="55"/>
      <c r="B6" s="59"/>
      <c r="C6" s="1"/>
      <c r="D6" s="17"/>
      <c r="E6" s="349"/>
      <c r="F6" s="399"/>
      <c r="G6" s="17"/>
      <c r="H6" s="400"/>
      <c r="I6" s="399"/>
      <c r="J6" s="399"/>
      <c r="K6" s="17"/>
      <c r="L6" s="399"/>
    </row>
    <row r="7" spans="1:12" ht="15.75">
      <c r="A7" s="55"/>
      <c r="B7" s="59"/>
      <c r="C7" s="1"/>
      <c r="D7" s="17"/>
      <c r="E7" s="1"/>
      <c r="F7" s="349"/>
      <c r="G7" s="17"/>
      <c r="H7" s="400"/>
      <c r="I7" s="399"/>
      <c r="J7" s="399"/>
      <c r="K7" s="17"/>
      <c r="L7" s="399"/>
    </row>
    <row r="8" spans="1:12" ht="15.75">
      <c r="A8" s="401" t="s">
        <v>422</v>
      </c>
      <c r="B8" s="40" t="s">
        <v>35</v>
      </c>
      <c r="C8" s="1"/>
      <c r="D8" s="17"/>
      <c r="E8" s="1"/>
      <c r="F8" s="349"/>
      <c r="G8" s="17"/>
      <c r="H8" s="400"/>
      <c r="I8" s="399"/>
      <c r="J8" s="399"/>
      <c r="K8" s="17"/>
      <c r="L8" s="399"/>
    </row>
    <row r="9" spans="1:12" ht="15.75">
      <c r="A9" s="55"/>
      <c r="B9" s="40"/>
      <c r="C9" s="1"/>
      <c r="D9" s="17"/>
      <c r="E9" s="1"/>
      <c r="F9" s="349"/>
      <c r="G9" s="17"/>
      <c r="H9" s="400"/>
      <c r="I9" s="399"/>
      <c r="J9" s="399"/>
      <c r="K9" s="17"/>
      <c r="L9" s="399"/>
    </row>
    <row r="10" spans="1:12" ht="15.75">
      <c r="A10" s="401" t="s">
        <v>423</v>
      </c>
      <c r="B10" s="40" t="s">
        <v>424</v>
      </c>
      <c r="C10" s="1"/>
      <c r="D10" s="17"/>
      <c r="E10" s="1"/>
      <c r="F10" s="349"/>
      <c r="G10" s="17"/>
      <c r="H10" s="400"/>
      <c r="I10" s="399"/>
      <c r="J10" s="399"/>
      <c r="K10" s="17"/>
      <c r="L10" s="399"/>
    </row>
    <row r="11" spans="1:12" ht="15.75">
      <c r="A11" s="55"/>
      <c r="B11" s="40"/>
      <c r="C11" s="1"/>
      <c r="D11" s="17"/>
      <c r="E11" s="1"/>
      <c r="F11" s="349"/>
      <c r="G11" s="17"/>
      <c r="H11" s="400"/>
      <c r="I11" s="399"/>
      <c r="J11" s="399"/>
      <c r="K11" s="17"/>
      <c r="L11" s="399"/>
    </row>
    <row r="12" spans="1:13" ht="22.5">
      <c r="A12" s="402" t="s">
        <v>425</v>
      </c>
      <c r="B12" s="403"/>
      <c r="C12" s="404"/>
      <c r="D12" s="405"/>
      <c r="E12" s="406" t="s">
        <v>426</v>
      </c>
      <c r="F12" s="407" t="s">
        <v>476</v>
      </c>
      <c r="G12" s="407" t="s">
        <v>481</v>
      </c>
      <c r="H12" s="417" t="s">
        <v>482</v>
      </c>
      <c r="I12" s="407" t="s">
        <v>477</v>
      </c>
      <c r="J12" s="407" t="s">
        <v>475</v>
      </c>
      <c r="K12" s="407" t="s">
        <v>427</v>
      </c>
      <c r="L12" s="407" t="s">
        <v>428</v>
      </c>
      <c r="M12" s="407"/>
    </row>
    <row r="13" spans="1:13" ht="12.75">
      <c r="A13" s="426" t="s">
        <v>429</v>
      </c>
      <c r="B13" s="427" t="s">
        <v>187</v>
      </c>
      <c r="C13" s="428"/>
      <c r="D13" s="429"/>
      <c r="E13" s="430" t="s">
        <v>430</v>
      </c>
      <c r="F13" s="431">
        <f>SUM(F14:F15)</f>
        <v>0</v>
      </c>
      <c r="G13" s="431">
        <f>SUM(G14:G16)</f>
        <v>481950</v>
      </c>
      <c r="H13" s="431">
        <f>SUM(H14:H16)</f>
        <v>481950</v>
      </c>
      <c r="I13" s="431">
        <f>SUM(I14:I16)</f>
        <v>476950</v>
      </c>
      <c r="J13" s="431">
        <f>SUM(J14:J16)</f>
        <v>476950</v>
      </c>
      <c r="K13" s="431">
        <f>SUM(K14:K15)</f>
        <v>0</v>
      </c>
      <c r="L13" s="431">
        <f>SUM(L14:L15)</f>
        <v>0</v>
      </c>
      <c r="M13" s="432"/>
    </row>
    <row r="14" spans="1:13" ht="12.75">
      <c r="A14" s="433" t="s">
        <v>431</v>
      </c>
      <c r="B14" s="434"/>
      <c r="C14" s="435" t="s">
        <v>72</v>
      </c>
      <c r="D14" s="436"/>
      <c r="E14" s="437" t="s">
        <v>432</v>
      </c>
      <c r="F14" s="438">
        <f>SUM(F34)</f>
        <v>0</v>
      </c>
      <c r="G14" s="438">
        <f aca="true" t="shared" si="0" ref="G14:L14">SUM(G34)</f>
        <v>150500</v>
      </c>
      <c r="H14" s="438">
        <f t="shared" si="0"/>
        <v>150500</v>
      </c>
      <c r="I14" s="438">
        <f t="shared" si="0"/>
        <v>150500</v>
      </c>
      <c r="J14" s="438">
        <v>150500</v>
      </c>
      <c r="K14" s="438">
        <f t="shared" si="0"/>
        <v>0</v>
      </c>
      <c r="L14" s="438">
        <f t="shared" si="0"/>
        <v>0</v>
      </c>
      <c r="M14" s="439"/>
    </row>
    <row r="15" spans="1:13" ht="12.75">
      <c r="A15" s="433" t="s">
        <v>431</v>
      </c>
      <c r="B15" s="434"/>
      <c r="C15" s="435" t="s">
        <v>72</v>
      </c>
      <c r="D15" s="436"/>
      <c r="E15" s="437" t="s">
        <v>434</v>
      </c>
      <c r="F15" s="438">
        <f>F40</f>
        <v>0</v>
      </c>
      <c r="G15" s="438">
        <f aca="true" t="shared" si="1" ref="G15:L15">G40</f>
        <v>321450</v>
      </c>
      <c r="H15" s="438">
        <f t="shared" si="1"/>
        <v>321450</v>
      </c>
      <c r="I15" s="438">
        <f t="shared" si="1"/>
        <v>316450</v>
      </c>
      <c r="J15" s="438">
        <f t="shared" si="1"/>
        <v>316450</v>
      </c>
      <c r="K15" s="438">
        <f t="shared" si="1"/>
        <v>0</v>
      </c>
      <c r="L15" s="438">
        <f t="shared" si="1"/>
        <v>0</v>
      </c>
      <c r="M15" s="439"/>
    </row>
    <row r="16" spans="1:13" ht="12.75">
      <c r="A16" s="433" t="s">
        <v>431</v>
      </c>
      <c r="B16" s="434"/>
      <c r="C16" s="435" t="s">
        <v>72</v>
      </c>
      <c r="D16" s="436"/>
      <c r="E16" s="437" t="s">
        <v>472</v>
      </c>
      <c r="F16" s="438"/>
      <c r="G16" s="438">
        <v>10000</v>
      </c>
      <c r="H16" s="438">
        <v>10000</v>
      </c>
      <c r="I16" s="438">
        <v>10000</v>
      </c>
      <c r="J16" s="438">
        <v>10000</v>
      </c>
      <c r="K16" s="438"/>
      <c r="L16" s="438"/>
      <c r="M16" s="439"/>
    </row>
    <row r="17" spans="1:13" ht="12.75">
      <c r="A17" s="426" t="s">
        <v>429</v>
      </c>
      <c r="B17" s="427" t="s">
        <v>189</v>
      </c>
      <c r="C17" s="428"/>
      <c r="D17" s="429"/>
      <c r="E17" s="430" t="s">
        <v>435</v>
      </c>
      <c r="F17" s="431">
        <f>SUM(F18:F25)</f>
        <v>0</v>
      </c>
      <c r="G17" s="431">
        <f>SUM(G18:G26)</f>
        <v>26299000</v>
      </c>
      <c r="H17" s="431">
        <f>SUM(H18:H26)</f>
        <v>26299000</v>
      </c>
      <c r="I17" s="431">
        <f>SUM(I18:I25)</f>
        <v>11424500</v>
      </c>
      <c r="J17" s="431">
        <f>SUM(J18:J25)</f>
        <v>10924500</v>
      </c>
      <c r="K17" s="431">
        <f>SUM(K18:K25)</f>
        <v>0</v>
      </c>
      <c r="L17" s="431">
        <f>SUM(L18:L25)</f>
        <v>0</v>
      </c>
      <c r="M17" s="432"/>
    </row>
    <row r="18" spans="1:13" ht="12.75">
      <c r="A18" s="433" t="s">
        <v>431</v>
      </c>
      <c r="B18" s="440"/>
      <c r="C18" s="435" t="s">
        <v>72</v>
      </c>
      <c r="D18" s="436"/>
      <c r="E18" s="437" t="s">
        <v>436</v>
      </c>
      <c r="F18" s="441">
        <f>F58</f>
        <v>0</v>
      </c>
      <c r="G18" s="441">
        <f aca="true" t="shared" si="2" ref="G18:L18">G58</f>
        <v>1338500</v>
      </c>
      <c r="H18" s="441">
        <f t="shared" si="2"/>
        <v>1343500</v>
      </c>
      <c r="I18" s="441">
        <f t="shared" si="2"/>
        <v>1343500</v>
      </c>
      <c r="J18" s="441">
        <f t="shared" si="2"/>
        <v>1343500</v>
      </c>
      <c r="K18" s="441">
        <f t="shared" si="2"/>
        <v>0</v>
      </c>
      <c r="L18" s="441">
        <f t="shared" si="2"/>
        <v>0</v>
      </c>
      <c r="M18" s="439"/>
    </row>
    <row r="19" spans="1:13" ht="12.75">
      <c r="A19" s="433" t="s">
        <v>431</v>
      </c>
      <c r="B19" s="440"/>
      <c r="C19" s="435" t="s">
        <v>433</v>
      </c>
      <c r="D19" s="436"/>
      <c r="E19" s="437" t="s">
        <v>437</v>
      </c>
      <c r="F19" s="441">
        <f>F83</f>
        <v>0</v>
      </c>
      <c r="G19" s="441">
        <f aca="true" t="shared" si="3" ref="G19:L19">G83</f>
        <v>173000</v>
      </c>
      <c r="H19" s="441">
        <f t="shared" si="3"/>
        <v>173000</v>
      </c>
      <c r="I19" s="441">
        <f t="shared" si="3"/>
        <v>173000</v>
      </c>
      <c r="J19" s="441">
        <f t="shared" si="3"/>
        <v>173000</v>
      </c>
      <c r="K19" s="441">
        <f t="shared" si="3"/>
        <v>0</v>
      </c>
      <c r="L19" s="441">
        <f t="shared" si="3"/>
        <v>0</v>
      </c>
      <c r="M19" s="439"/>
    </row>
    <row r="20" spans="1:13" ht="12.75">
      <c r="A20" s="433" t="s">
        <v>431</v>
      </c>
      <c r="B20" s="440"/>
      <c r="C20" s="435" t="s">
        <v>74</v>
      </c>
      <c r="D20" s="436"/>
      <c r="E20" s="437" t="s">
        <v>438</v>
      </c>
      <c r="F20" s="441">
        <f>F92</f>
        <v>0</v>
      </c>
      <c r="G20" s="441">
        <f aca="true" t="shared" si="4" ref="G20:L20">G92</f>
        <v>617500</v>
      </c>
      <c r="H20" s="441">
        <f t="shared" si="4"/>
        <v>657500</v>
      </c>
      <c r="I20" s="441">
        <f t="shared" si="4"/>
        <v>265000</v>
      </c>
      <c r="J20" s="441">
        <f t="shared" si="4"/>
        <v>265000</v>
      </c>
      <c r="K20" s="441">
        <f t="shared" si="4"/>
        <v>0</v>
      </c>
      <c r="L20" s="441">
        <f t="shared" si="4"/>
        <v>0</v>
      </c>
      <c r="M20" s="439"/>
    </row>
    <row r="21" spans="1:13" ht="12.75">
      <c r="A21" s="433" t="s">
        <v>431</v>
      </c>
      <c r="B21" s="440"/>
      <c r="C21" s="435" t="s">
        <v>76</v>
      </c>
      <c r="D21" s="436"/>
      <c r="E21" s="437" t="s">
        <v>439</v>
      </c>
      <c r="F21" s="441">
        <f>F110</f>
        <v>0</v>
      </c>
      <c r="G21" s="441">
        <f aca="true" t="shared" si="5" ref="G21:L21">G110</f>
        <v>23032000</v>
      </c>
      <c r="H21" s="441">
        <f t="shared" si="5"/>
        <v>22922000</v>
      </c>
      <c r="I21" s="441">
        <f t="shared" si="5"/>
        <v>8610000</v>
      </c>
      <c r="J21" s="441">
        <f t="shared" si="5"/>
        <v>8110000</v>
      </c>
      <c r="K21" s="441">
        <f t="shared" si="5"/>
        <v>0</v>
      </c>
      <c r="L21" s="441">
        <f t="shared" si="5"/>
        <v>0</v>
      </c>
      <c r="M21" s="439"/>
    </row>
    <row r="22" spans="1:13" ht="12.75">
      <c r="A22" s="433" t="s">
        <v>431</v>
      </c>
      <c r="B22" s="440"/>
      <c r="C22" s="435" t="s">
        <v>440</v>
      </c>
      <c r="D22" s="436"/>
      <c r="E22" s="437" t="s">
        <v>441</v>
      </c>
      <c r="F22" s="441">
        <f>F131</f>
        <v>0</v>
      </c>
      <c r="G22" s="441">
        <f aca="true" t="shared" si="6" ref="G22:L22">G131</f>
        <v>22000</v>
      </c>
      <c r="H22" s="441">
        <f t="shared" si="6"/>
        <v>72000</v>
      </c>
      <c r="I22" s="441">
        <f t="shared" si="6"/>
        <v>22000</v>
      </c>
      <c r="J22" s="441">
        <f t="shared" si="6"/>
        <v>22000</v>
      </c>
      <c r="K22" s="441">
        <f t="shared" si="6"/>
        <v>0</v>
      </c>
      <c r="L22" s="441">
        <f t="shared" si="6"/>
        <v>0</v>
      </c>
      <c r="M22" s="439"/>
    </row>
    <row r="23" spans="1:13" ht="12.75">
      <c r="A23" s="433" t="s">
        <v>431</v>
      </c>
      <c r="B23" s="440"/>
      <c r="C23" s="435" t="s">
        <v>387</v>
      </c>
      <c r="D23" s="436"/>
      <c r="E23" s="437" t="s">
        <v>442</v>
      </c>
      <c r="F23" s="441">
        <f>F142</f>
        <v>0</v>
      </c>
      <c r="G23" s="441">
        <f aca="true" t="shared" si="7" ref="G23:L23">G142</f>
        <v>160000</v>
      </c>
      <c r="H23" s="441">
        <f t="shared" si="7"/>
        <v>160000</v>
      </c>
      <c r="I23" s="441">
        <f t="shared" si="7"/>
        <v>160000</v>
      </c>
      <c r="J23" s="441">
        <f t="shared" si="7"/>
        <v>160000</v>
      </c>
      <c r="K23" s="441">
        <f t="shared" si="7"/>
        <v>0</v>
      </c>
      <c r="L23" s="441">
        <f t="shared" si="7"/>
        <v>0</v>
      </c>
      <c r="M23" s="439"/>
    </row>
    <row r="24" spans="1:13" ht="12.75">
      <c r="A24" s="433" t="s">
        <v>431</v>
      </c>
      <c r="B24" s="440"/>
      <c r="C24" s="435" t="s">
        <v>368</v>
      </c>
      <c r="D24" s="436"/>
      <c r="E24" s="437" t="s">
        <v>443</v>
      </c>
      <c r="F24" s="441">
        <f>F150</f>
        <v>0</v>
      </c>
      <c r="G24" s="441">
        <f aca="true" t="shared" si="8" ref="G24:L24">G150</f>
        <v>100000</v>
      </c>
      <c r="H24" s="441">
        <f t="shared" si="8"/>
        <v>100000</v>
      </c>
      <c r="I24" s="441">
        <f t="shared" si="8"/>
        <v>80000</v>
      </c>
      <c r="J24" s="441">
        <f t="shared" si="8"/>
        <v>80000</v>
      </c>
      <c r="K24" s="441">
        <f t="shared" si="8"/>
        <v>0</v>
      </c>
      <c r="L24" s="441">
        <f t="shared" si="8"/>
        <v>0</v>
      </c>
      <c r="M24" s="439"/>
    </row>
    <row r="25" spans="1:13" ht="12.75">
      <c r="A25" s="433" t="s">
        <v>431</v>
      </c>
      <c r="B25" s="440"/>
      <c r="C25" s="435" t="s">
        <v>91</v>
      </c>
      <c r="D25" s="436"/>
      <c r="E25" s="437" t="s">
        <v>444</v>
      </c>
      <c r="F25" s="441">
        <f>F153</f>
        <v>0</v>
      </c>
      <c r="G25" s="441">
        <f aca="true" t="shared" si="9" ref="G25:L25">G153</f>
        <v>821000</v>
      </c>
      <c r="H25" s="441">
        <f t="shared" si="9"/>
        <v>821000</v>
      </c>
      <c r="I25" s="441">
        <f t="shared" si="9"/>
        <v>771000</v>
      </c>
      <c r="J25" s="441">
        <f t="shared" si="9"/>
        <v>771000</v>
      </c>
      <c r="K25" s="441">
        <f t="shared" si="9"/>
        <v>0</v>
      </c>
      <c r="L25" s="441">
        <f t="shared" si="9"/>
        <v>0</v>
      </c>
      <c r="M25" s="439"/>
    </row>
    <row r="26" spans="1:13" ht="12.75">
      <c r="A26" s="433" t="s">
        <v>431</v>
      </c>
      <c r="B26" s="440"/>
      <c r="C26" s="435" t="s">
        <v>87</v>
      </c>
      <c r="D26" s="436"/>
      <c r="E26" s="437" t="s">
        <v>489</v>
      </c>
      <c r="F26" s="441"/>
      <c r="G26" s="441">
        <v>35000</v>
      </c>
      <c r="H26" s="441">
        <v>50000</v>
      </c>
      <c r="I26" s="441"/>
      <c r="J26" s="441"/>
      <c r="K26" s="441"/>
      <c r="L26" s="441"/>
      <c r="M26" s="439"/>
    </row>
    <row r="27" spans="1:13" ht="12.75">
      <c r="A27" s="442"/>
      <c r="B27" s="443"/>
      <c r="C27" s="443"/>
      <c r="D27" s="443"/>
      <c r="E27" s="444" t="s">
        <v>445</v>
      </c>
      <c r="F27" s="138">
        <f>SUM(F13,F17)</f>
        <v>0</v>
      </c>
      <c r="G27" s="138">
        <f aca="true" t="shared" si="10" ref="G27:L27">SUM(G13,G17)</f>
        <v>26780950</v>
      </c>
      <c r="H27" s="138">
        <f t="shared" si="10"/>
        <v>26780950</v>
      </c>
      <c r="I27" s="138">
        <f t="shared" si="10"/>
        <v>11901450</v>
      </c>
      <c r="J27" s="138">
        <f t="shared" si="10"/>
        <v>11401450</v>
      </c>
      <c r="K27" s="138">
        <f t="shared" si="10"/>
        <v>0</v>
      </c>
      <c r="L27" s="138">
        <f t="shared" si="10"/>
        <v>0</v>
      </c>
      <c r="M27" s="445"/>
    </row>
    <row r="28" spans="1:12" ht="12.75">
      <c r="A28" s="55"/>
      <c r="B28" s="17"/>
      <c r="C28" s="17"/>
      <c r="D28" s="17"/>
      <c r="E28" s="17"/>
      <c r="F28" s="399"/>
      <c r="G28" s="17"/>
      <c r="H28" s="400"/>
      <c r="I28" s="399"/>
      <c r="J28" s="399"/>
      <c r="K28" s="17"/>
      <c r="L28" s="399"/>
    </row>
    <row r="29" spans="1:12" ht="12.75">
      <c r="A29" s="55"/>
      <c r="B29" s="17"/>
      <c r="C29" s="17"/>
      <c r="D29" s="17"/>
      <c r="E29" s="17"/>
      <c r="F29" s="399"/>
      <c r="G29" s="17"/>
      <c r="H29" s="400"/>
      <c r="I29" s="399"/>
      <c r="J29" s="399"/>
      <c r="K29" s="17"/>
      <c r="L29" s="399"/>
    </row>
    <row r="30" spans="1:12" ht="15.75">
      <c r="A30" s="408" t="s">
        <v>446</v>
      </c>
      <c r="B30" s="40" t="s">
        <v>447</v>
      </c>
      <c r="C30" s="40"/>
      <c r="D30" s="40"/>
      <c r="E30" s="17"/>
      <c r="F30" s="399"/>
      <c r="G30" s="17"/>
      <c r="H30" s="400"/>
      <c r="I30" s="399"/>
      <c r="J30" s="399"/>
      <c r="K30" s="17"/>
      <c r="L30" s="399"/>
    </row>
    <row r="31" spans="1:12" ht="12.75">
      <c r="A31" s="55"/>
      <c r="B31" s="17"/>
      <c r="C31" s="17"/>
      <c r="D31" s="17"/>
      <c r="E31" s="17"/>
      <c r="F31" s="399"/>
      <c r="G31" s="17"/>
      <c r="H31" s="400"/>
      <c r="I31" s="399"/>
      <c r="J31" s="399"/>
      <c r="K31" s="17"/>
      <c r="L31" s="399"/>
    </row>
    <row r="32" spans="1:13" ht="22.5">
      <c r="A32" s="409" t="s">
        <v>425</v>
      </c>
      <c r="B32" s="410"/>
      <c r="C32" s="411"/>
      <c r="D32" s="412"/>
      <c r="E32" s="413" t="s">
        <v>426</v>
      </c>
      <c r="F32" s="414" t="s">
        <v>476</v>
      </c>
      <c r="G32" s="414" t="s">
        <v>483</v>
      </c>
      <c r="H32" s="416" t="s">
        <v>482</v>
      </c>
      <c r="I32" s="414" t="s">
        <v>473</v>
      </c>
      <c r="J32" s="414" t="s">
        <v>474</v>
      </c>
      <c r="K32" s="414" t="s">
        <v>427</v>
      </c>
      <c r="L32" s="414" t="s">
        <v>428</v>
      </c>
      <c r="M32" s="414"/>
    </row>
    <row r="33" spans="1:13" ht="12.75">
      <c r="A33" s="426" t="s">
        <v>429</v>
      </c>
      <c r="B33" s="427" t="s">
        <v>187</v>
      </c>
      <c r="C33" s="428"/>
      <c r="D33" s="430"/>
      <c r="E33" s="430" t="s">
        <v>430</v>
      </c>
      <c r="F33" s="431">
        <f>SUM(F34,F40)</f>
        <v>0</v>
      </c>
      <c r="G33" s="431">
        <f>SUM(G34,G40,G54)</f>
        <v>481950</v>
      </c>
      <c r="H33" s="431">
        <f aca="true" t="shared" si="11" ref="H33:M33">SUM(H34,H40,H54)</f>
        <v>481950</v>
      </c>
      <c r="I33" s="431">
        <f t="shared" si="11"/>
        <v>476950</v>
      </c>
      <c r="J33" s="431">
        <f t="shared" si="11"/>
        <v>476950</v>
      </c>
      <c r="K33" s="431">
        <f t="shared" si="11"/>
        <v>0</v>
      </c>
      <c r="L33" s="431">
        <f t="shared" si="11"/>
        <v>0</v>
      </c>
      <c r="M33" s="431">
        <f t="shared" si="11"/>
        <v>0</v>
      </c>
    </row>
    <row r="34" spans="1:13" ht="12.75">
      <c r="A34" s="453" t="s">
        <v>431</v>
      </c>
      <c r="B34" s="440"/>
      <c r="C34" s="454" t="s">
        <v>72</v>
      </c>
      <c r="D34" s="436"/>
      <c r="E34" s="455" t="s">
        <v>432</v>
      </c>
      <c r="F34" s="441">
        <f>F35</f>
        <v>0</v>
      </c>
      <c r="G34" s="441">
        <f aca="true" t="shared" si="12" ref="G34:M34">G35</f>
        <v>150500</v>
      </c>
      <c r="H34" s="441">
        <f t="shared" si="12"/>
        <v>150500</v>
      </c>
      <c r="I34" s="441">
        <f t="shared" si="12"/>
        <v>150500</v>
      </c>
      <c r="J34" s="441">
        <f t="shared" si="12"/>
        <v>150500</v>
      </c>
      <c r="K34" s="441">
        <f t="shared" si="12"/>
        <v>0</v>
      </c>
      <c r="L34" s="441">
        <f t="shared" si="12"/>
        <v>0</v>
      </c>
      <c r="M34" s="441">
        <f t="shared" si="12"/>
        <v>0</v>
      </c>
    </row>
    <row r="35" spans="1:13" ht="12.75">
      <c r="A35" s="292"/>
      <c r="B35" s="460"/>
      <c r="C35" s="466"/>
      <c r="D35" s="321">
        <v>32</v>
      </c>
      <c r="E35" s="321" t="s">
        <v>4</v>
      </c>
      <c r="F35" s="461">
        <f>SUM(F36:F37)</f>
        <v>0</v>
      </c>
      <c r="G35" s="461">
        <f>SUM(G36:G38)</f>
        <v>150500</v>
      </c>
      <c r="H35" s="461">
        <f aca="true" t="shared" si="13" ref="H35:M35">SUM(H36:H38)</f>
        <v>150500</v>
      </c>
      <c r="I35" s="461">
        <f t="shared" si="13"/>
        <v>150500</v>
      </c>
      <c r="J35" s="461">
        <f t="shared" si="13"/>
        <v>150500</v>
      </c>
      <c r="K35" s="461">
        <f t="shared" si="13"/>
        <v>0</v>
      </c>
      <c r="L35" s="461">
        <f t="shared" si="13"/>
        <v>0</v>
      </c>
      <c r="M35" s="461">
        <f t="shared" si="13"/>
        <v>0</v>
      </c>
    </row>
    <row r="36" spans="1:13" ht="12.75">
      <c r="A36" s="294"/>
      <c r="B36" s="424"/>
      <c r="C36" s="424"/>
      <c r="D36" s="187">
        <v>323</v>
      </c>
      <c r="E36" s="187" t="s">
        <v>55</v>
      </c>
      <c r="F36" s="188">
        <f>F188</f>
        <v>0</v>
      </c>
      <c r="G36" s="188">
        <v>105000</v>
      </c>
      <c r="H36" s="188">
        <v>105000</v>
      </c>
      <c r="I36" s="188">
        <v>105000</v>
      </c>
      <c r="J36" s="188">
        <v>105000</v>
      </c>
      <c r="K36" s="188">
        <f>K188</f>
        <v>0</v>
      </c>
      <c r="L36" s="188">
        <f>L188</f>
        <v>0</v>
      </c>
      <c r="M36" s="425"/>
    </row>
    <row r="37" spans="1:13" ht="12.75">
      <c r="A37" s="294"/>
      <c r="B37" s="424"/>
      <c r="C37" s="424"/>
      <c r="D37" s="187">
        <v>329</v>
      </c>
      <c r="E37" s="187" t="s">
        <v>8</v>
      </c>
      <c r="F37" s="188">
        <f>F189</f>
        <v>0</v>
      </c>
      <c r="G37" s="188">
        <v>40500</v>
      </c>
      <c r="H37" s="188">
        <v>40500</v>
      </c>
      <c r="I37" s="188">
        <v>40500</v>
      </c>
      <c r="J37" s="188">
        <v>40500</v>
      </c>
      <c r="K37" s="188">
        <f>K189</f>
        <v>0</v>
      </c>
      <c r="L37" s="188">
        <f>L189</f>
        <v>0</v>
      </c>
      <c r="M37" s="425"/>
    </row>
    <row r="38" spans="1:13" ht="12.75">
      <c r="A38" s="292"/>
      <c r="B38" s="460"/>
      <c r="C38" s="460"/>
      <c r="D38" s="321">
        <v>38</v>
      </c>
      <c r="E38" s="321" t="s">
        <v>62</v>
      </c>
      <c r="F38" s="461"/>
      <c r="G38" s="461">
        <f aca="true" t="shared" si="14" ref="G38:M38">SUM(G39)</f>
        <v>5000</v>
      </c>
      <c r="H38" s="461">
        <f t="shared" si="14"/>
        <v>5000</v>
      </c>
      <c r="I38" s="461">
        <f t="shared" si="14"/>
        <v>5000</v>
      </c>
      <c r="J38" s="461">
        <f t="shared" si="14"/>
        <v>5000</v>
      </c>
      <c r="K38" s="461">
        <f t="shared" si="14"/>
        <v>0</v>
      </c>
      <c r="L38" s="461">
        <f t="shared" si="14"/>
        <v>0</v>
      </c>
      <c r="M38" s="461">
        <f t="shared" si="14"/>
        <v>0</v>
      </c>
    </row>
    <row r="39" spans="1:13" ht="12.75">
      <c r="A39" s="294"/>
      <c r="B39" s="424"/>
      <c r="C39" s="424"/>
      <c r="D39" s="187">
        <v>381</v>
      </c>
      <c r="E39" s="187" t="s">
        <v>62</v>
      </c>
      <c r="F39" s="188"/>
      <c r="G39" s="188">
        <v>5000</v>
      </c>
      <c r="H39" s="188">
        <v>5000</v>
      </c>
      <c r="I39" s="188">
        <v>5000</v>
      </c>
      <c r="J39" s="188">
        <v>5000</v>
      </c>
      <c r="K39" s="188"/>
      <c r="L39" s="188"/>
      <c r="M39" s="425"/>
    </row>
    <row r="40" spans="1:13" ht="12.75">
      <c r="A40" s="453" t="s">
        <v>431</v>
      </c>
      <c r="B40" s="440"/>
      <c r="C40" s="454" t="s">
        <v>72</v>
      </c>
      <c r="D40" s="437"/>
      <c r="E40" s="455" t="s">
        <v>434</v>
      </c>
      <c r="F40" s="441">
        <f aca="true" t="shared" si="15" ref="F40:L40">SUM(F41,F45,F50)</f>
        <v>0</v>
      </c>
      <c r="G40" s="441">
        <f t="shared" si="15"/>
        <v>321450</v>
      </c>
      <c r="H40" s="441">
        <f t="shared" si="15"/>
        <v>321450</v>
      </c>
      <c r="I40" s="441">
        <f t="shared" si="15"/>
        <v>316450</v>
      </c>
      <c r="J40" s="441">
        <f t="shared" si="15"/>
        <v>316450</v>
      </c>
      <c r="K40" s="441">
        <f t="shared" si="15"/>
        <v>0</v>
      </c>
      <c r="L40" s="441">
        <f t="shared" si="15"/>
        <v>0</v>
      </c>
      <c r="M40" s="439"/>
    </row>
    <row r="41" spans="1:13" ht="12.75">
      <c r="A41" s="292"/>
      <c r="B41" s="460"/>
      <c r="C41" s="460"/>
      <c r="D41" s="321">
        <v>31</v>
      </c>
      <c r="E41" s="321" t="s">
        <v>6</v>
      </c>
      <c r="F41" s="461">
        <f>SUM(F42:F44)</f>
        <v>0</v>
      </c>
      <c r="G41" s="461">
        <f>SUM(G42:G44)</f>
        <v>221450</v>
      </c>
      <c r="H41" s="461">
        <f aca="true" t="shared" si="16" ref="H41:M41">SUM(H42:H44)</f>
        <v>221450</v>
      </c>
      <c r="I41" s="461">
        <f t="shared" si="16"/>
        <v>221450</v>
      </c>
      <c r="J41" s="461">
        <f t="shared" si="16"/>
        <v>221450</v>
      </c>
      <c r="K41" s="461">
        <f t="shared" si="16"/>
        <v>0</v>
      </c>
      <c r="L41" s="461">
        <f t="shared" si="16"/>
        <v>0</v>
      </c>
      <c r="M41" s="461">
        <f t="shared" si="16"/>
        <v>0</v>
      </c>
    </row>
    <row r="42" spans="1:13" ht="12.75">
      <c r="A42" s="294"/>
      <c r="B42" s="424"/>
      <c r="C42" s="424"/>
      <c r="D42" s="187">
        <v>311</v>
      </c>
      <c r="E42" s="187" t="s">
        <v>120</v>
      </c>
      <c r="F42" s="188">
        <f>F196</f>
        <v>0</v>
      </c>
      <c r="G42" s="188">
        <v>191000</v>
      </c>
      <c r="H42" s="188">
        <v>191000</v>
      </c>
      <c r="I42" s="188">
        <v>191000</v>
      </c>
      <c r="J42" s="188">
        <v>191000</v>
      </c>
      <c r="K42" s="188">
        <f aca="true" t="shared" si="17" ref="K42:L49">K196</f>
        <v>0</v>
      </c>
      <c r="L42" s="188">
        <f t="shared" si="17"/>
        <v>0</v>
      </c>
      <c r="M42" s="425"/>
    </row>
    <row r="43" spans="1:13" ht="12.75">
      <c r="A43" s="294"/>
      <c r="B43" s="424"/>
      <c r="C43" s="424"/>
      <c r="D43" s="187">
        <v>312</v>
      </c>
      <c r="E43" s="187" t="s">
        <v>7</v>
      </c>
      <c r="F43" s="188">
        <f>F197</f>
        <v>0</v>
      </c>
      <c r="G43" s="188">
        <v>0</v>
      </c>
      <c r="H43" s="188">
        <v>0</v>
      </c>
      <c r="I43" s="188">
        <f>I197</f>
        <v>0</v>
      </c>
      <c r="J43" s="188">
        <f>J197</f>
        <v>0</v>
      </c>
      <c r="K43" s="188">
        <f t="shared" si="17"/>
        <v>0</v>
      </c>
      <c r="L43" s="188">
        <f t="shared" si="17"/>
        <v>0</v>
      </c>
      <c r="M43" s="425"/>
    </row>
    <row r="44" spans="1:13" ht="12.75">
      <c r="A44" s="294"/>
      <c r="B44" s="424"/>
      <c r="C44" s="424"/>
      <c r="D44" s="187">
        <v>313</v>
      </c>
      <c r="E44" s="187" t="s">
        <v>57</v>
      </c>
      <c r="F44" s="188">
        <f>F198</f>
        <v>0</v>
      </c>
      <c r="G44" s="188">
        <v>30450</v>
      </c>
      <c r="H44" s="188">
        <v>30450</v>
      </c>
      <c r="I44" s="188">
        <v>30450</v>
      </c>
      <c r="J44" s="188">
        <v>30450</v>
      </c>
      <c r="K44" s="188">
        <f t="shared" si="17"/>
        <v>0</v>
      </c>
      <c r="L44" s="188">
        <f t="shared" si="17"/>
        <v>0</v>
      </c>
      <c r="M44" s="425"/>
    </row>
    <row r="45" spans="1:13" ht="12.75">
      <c r="A45" s="292"/>
      <c r="B45" s="460"/>
      <c r="C45" s="460"/>
      <c r="D45" s="321">
        <v>32</v>
      </c>
      <c r="E45" s="321" t="s">
        <v>4</v>
      </c>
      <c r="F45" s="461">
        <f>SUM(F46:F49)</f>
        <v>0</v>
      </c>
      <c r="G45" s="461">
        <f>SUM(G46:G49)</f>
        <v>100000</v>
      </c>
      <c r="H45" s="461">
        <f aca="true" t="shared" si="18" ref="H45:M45">SUM(H46:H49)</f>
        <v>100000</v>
      </c>
      <c r="I45" s="461">
        <f t="shared" si="18"/>
        <v>95000</v>
      </c>
      <c r="J45" s="461">
        <f t="shared" si="18"/>
        <v>95000</v>
      </c>
      <c r="K45" s="461">
        <f t="shared" si="18"/>
        <v>0</v>
      </c>
      <c r="L45" s="461">
        <f t="shared" si="18"/>
        <v>0</v>
      </c>
      <c r="M45" s="461">
        <f t="shared" si="18"/>
        <v>0</v>
      </c>
    </row>
    <row r="46" spans="1:13" ht="12.75">
      <c r="A46" s="294"/>
      <c r="B46" s="424"/>
      <c r="C46" s="424"/>
      <c r="D46" s="187">
        <v>321</v>
      </c>
      <c r="E46" s="187" t="s">
        <v>121</v>
      </c>
      <c r="F46" s="188">
        <f>F200</f>
        <v>0</v>
      </c>
      <c r="G46" s="188">
        <v>4000</v>
      </c>
      <c r="H46" s="188">
        <v>4000</v>
      </c>
      <c r="I46" s="188">
        <v>4000</v>
      </c>
      <c r="J46" s="188">
        <v>4000</v>
      </c>
      <c r="K46" s="188">
        <f t="shared" si="17"/>
        <v>0</v>
      </c>
      <c r="L46" s="188">
        <f t="shared" si="17"/>
        <v>0</v>
      </c>
      <c r="M46" s="425"/>
    </row>
    <row r="47" spans="1:13" ht="12.75">
      <c r="A47" s="294"/>
      <c r="B47" s="424"/>
      <c r="C47" s="424"/>
      <c r="D47" s="187">
        <v>322</v>
      </c>
      <c r="E47" s="187" t="s">
        <v>59</v>
      </c>
      <c r="F47" s="188">
        <f>F201</f>
        <v>0</v>
      </c>
      <c r="G47" s="188">
        <v>25000</v>
      </c>
      <c r="H47" s="188">
        <v>25000</v>
      </c>
      <c r="I47" s="188">
        <v>25000</v>
      </c>
      <c r="J47" s="188">
        <v>25000</v>
      </c>
      <c r="K47" s="188">
        <f t="shared" si="17"/>
        <v>0</v>
      </c>
      <c r="L47" s="188">
        <f t="shared" si="17"/>
        <v>0</v>
      </c>
      <c r="M47" s="425"/>
    </row>
    <row r="48" spans="1:13" ht="12.75">
      <c r="A48" s="294"/>
      <c r="B48" s="424"/>
      <c r="C48" s="424"/>
      <c r="D48" s="187">
        <v>323</v>
      </c>
      <c r="E48" s="187" t="s">
        <v>55</v>
      </c>
      <c r="F48" s="188">
        <f>F202</f>
        <v>0</v>
      </c>
      <c r="G48" s="188">
        <v>29000</v>
      </c>
      <c r="H48" s="188">
        <v>29000</v>
      </c>
      <c r="I48" s="188">
        <v>24000</v>
      </c>
      <c r="J48" s="188">
        <v>24000</v>
      </c>
      <c r="K48" s="188">
        <f t="shared" si="17"/>
        <v>0</v>
      </c>
      <c r="L48" s="188">
        <f t="shared" si="17"/>
        <v>0</v>
      </c>
      <c r="M48" s="425"/>
    </row>
    <row r="49" spans="1:13" ht="12.75">
      <c r="A49" s="294"/>
      <c r="B49" s="424"/>
      <c r="C49" s="424"/>
      <c r="D49" s="187">
        <v>329</v>
      </c>
      <c r="E49" s="187" t="s">
        <v>8</v>
      </c>
      <c r="F49" s="188">
        <f>F203</f>
        <v>0</v>
      </c>
      <c r="G49" s="188">
        <v>42000</v>
      </c>
      <c r="H49" s="188">
        <v>42000</v>
      </c>
      <c r="I49" s="188">
        <v>42000</v>
      </c>
      <c r="J49" s="188">
        <v>42000</v>
      </c>
      <c r="K49" s="188">
        <f t="shared" si="17"/>
        <v>0</v>
      </c>
      <c r="L49" s="188">
        <f t="shared" si="17"/>
        <v>0</v>
      </c>
      <c r="M49" s="425"/>
    </row>
    <row r="50" spans="1:13" ht="12.75">
      <c r="A50" s="292"/>
      <c r="B50" s="460"/>
      <c r="C50" s="460"/>
      <c r="D50" s="321">
        <v>38</v>
      </c>
      <c r="E50" s="321" t="s">
        <v>5</v>
      </c>
      <c r="F50" s="461">
        <f>SUM(F51:F53)</f>
        <v>0</v>
      </c>
      <c r="G50" s="461">
        <f>SUM(G51:G53)</f>
        <v>0</v>
      </c>
      <c r="H50" s="461">
        <f aca="true" t="shared" si="19" ref="H50:M50">SUM(H51:H53)</f>
        <v>0</v>
      </c>
      <c r="I50" s="461">
        <f t="shared" si="19"/>
        <v>0</v>
      </c>
      <c r="J50" s="461">
        <f t="shared" si="19"/>
        <v>0</v>
      </c>
      <c r="K50" s="461">
        <f t="shared" si="19"/>
        <v>0</v>
      </c>
      <c r="L50" s="461">
        <f t="shared" si="19"/>
        <v>0</v>
      </c>
      <c r="M50" s="461">
        <f t="shared" si="19"/>
        <v>0</v>
      </c>
    </row>
    <row r="51" spans="1:13" ht="12.75">
      <c r="A51" s="294"/>
      <c r="B51" s="424"/>
      <c r="C51" s="424"/>
      <c r="D51" s="187">
        <v>381</v>
      </c>
      <c r="E51" s="187" t="s">
        <v>62</v>
      </c>
      <c r="F51" s="188">
        <f aca="true" t="shared" si="20" ref="F51:L51">F216</f>
        <v>0</v>
      </c>
      <c r="G51" s="188">
        <f t="shared" si="20"/>
        <v>0</v>
      </c>
      <c r="H51" s="188">
        <f t="shared" si="20"/>
        <v>0</v>
      </c>
      <c r="I51" s="188">
        <f t="shared" si="20"/>
        <v>0</v>
      </c>
      <c r="J51" s="188">
        <f t="shared" si="20"/>
        <v>0</v>
      </c>
      <c r="K51" s="188">
        <f t="shared" si="20"/>
        <v>0</v>
      </c>
      <c r="L51" s="188">
        <f t="shared" si="20"/>
        <v>0</v>
      </c>
      <c r="M51" s="425"/>
    </row>
    <row r="52" spans="1:13" ht="12.75">
      <c r="A52" s="294"/>
      <c r="B52" s="424"/>
      <c r="C52" s="424"/>
      <c r="D52" s="187">
        <v>385</v>
      </c>
      <c r="E52" s="187" t="s">
        <v>60</v>
      </c>
      <c r="F52" s="188">
        <f aca="true" t="shared" si="21" ref="F52:L52">F207</f>
        <v>0</v>
      </c>
      <c r="G52" s="188">
        <f t="shared" si="21"/>
        <v>0</v>
      </c>
      <c r="H52" s="188">
        <f t="shared" si="21"/>
        <v>0</v>
      </c>
      <c r="I52" s="188">
        <f t="shared" si="21"/>
        <v>0</v>
      </c>
      <c r="J52" s="188">
        <f t="shared" si="21"/>
        <v>0</v>
      </c>
      <c r="K52" s="188">
        <f t="shared" si="21"/>
        <v>0</v>
      </c>
      <c r="L52" s="188">
        <f t="shared" si="21"/>
        <v>0</v>
      </c>
      <c r="M52" s="425"/>
    </row>
    <row r="53" spans="1:13" ht="12.75">
      <c r="A53" s="294"/>
      <c r="B53" s="424"/>
      <c r="C53" s="424"/>
      <c r="D53" s="187">
        <v>386</v>
      </c>
      <c r="E53" s="187" t="s">
        <v>54</v>
      </c>
      <c r="F53" s="188">
        <f aca="true" t="shared" si="22" ref="F53:L53">F211</f>
        <v>0</v>
      </c>
      <c r="G53" s="188">
        <f t="shared" si="22"/>
        <v>0</v>
      </c>
      <c r="H53" s="188">
        <f t="shared" si="22"/>
        <v>0</v>
      </c>
      <c r="I53" s="188">
        <f t="shared" si="22"/>
        <v>0</v>
      </c>
      <c r="J53" s="188">
        <f t="shared" si="22"/>
        <v>0</v>
      </c>
      <c r="K53" s="188">
        <f t="shared" si="22"/>
        <v>0</v>
      </c>
      <c r="L53" s="188">
        <f t="shared" si="22"/>
        <v>0</v>
      </c>
      <c r="M53" s="425"/>
    </row>
    <row r="54" spans="1:13" ht="12.75">
      <c r="A54" s="433" t="s">
        <v>431</v>
      </c>
      <c r="B54" s="456"/>
      <c r="C54" s="434">
        <v>1</v>
      </c>
      <c r="D54" s="457"/>
      <c r="E54" s="455" t="s">
        <v>469</v>
      </c>
      <c r="F54" s="458"/>
      <c r="G54" s="438">
        <f>SUM(G55)</f>
        <v>10000</v>
      </c>
      <c r="H54" s="438">
        <f>SUM(H55)</f>
        <v>10000</v>
      </c>
      <c r="I54" s="438">
        <f>SUM(I55)</f>
        <v>10000</v>
      </c>
      <c r="J54" s="438">
        <f>SUM(J55)</f>
        <v>10000</v>
      </c>
      <c r="K54" s="188"/>
      <c r="L54" s="188"/>
      <c r="M54" s="439"/>
    </row>
    <row r="55" spans="1:13" s="93" customFormat="1" ht="12.75">
      <c r="A55" s="442"/>
      <c r="B55" s="465"/>
      <c r="C55" s="465"/>
      <c r="D55" s="443">
        <v>38</v>
      </c>
      <c r="E55" s="449" t="s">
        <v>5</v>
      </c>
      <c r="F55" s="138"/>
      <c r="G55" s="138">
        <f aca="true" t="shared" si="23" ref="G55:M55">SUM(G56)</f>
        <v>10000</v>
      </c>
      <c r="H55" s="138">
        <f t="shared" si="23"/>
        <v>10000</v>
      </c>
      <c r="I55" s="138">
        <f t="shared" si="23"/>
        <v>10000</v>
      </c>
      <c r="J55" s="138">
        <f t="shared" si="23"/>
        <v>10000</v>
      </c>
      <c r="K55" s="138">
        <f t="shared" si="23"/>
        <v>0</v>
      </c>
      <c r="L55" s="138">
        <f t="shared" si="23"/>
        <v>0</v>
      </c>
      <c r="M55" s="138">
        <f t="shared" si="23"/>
        <v>0</v>
      </c>
    </row>
    <row r="56" spans="1:13" s="93" customFormat="1" ht="12.75">
      <c r="A56" s="446"/>
      <c r="B56" s="447"/>
      <c r="C56" s="447"/>
      <c r="D56" s="448">
        <v>381</v>
      </c>
      <c r="E56" s="449" t="s">
        <v>470</v>
      </c>
      <c r="F56" s="325"/>
      <c r="G56" s="325">
        <v>10000</v>
      </c>
      <c r="H56" s="325">
        <v>10000</v>
      </c>
      <c r="I56" s="325">
        <v>10000</v>
      </c>
      <c r="J56" s="325">
        <v>10000</v>
      </c>
      <c r="K56" s="325"/>
      <c r="L56" s="325"/>
      <c r="M56" s="450"/>
    </row>
    <row r="57" spans="1:13" ht="12.75">
      <c r="A57" s="426" t="s">
        <v>429</v>
      </c>
      <c r="B57" s="427" t="s">
        <v>189</v>
      </c>
      <c r="C57" s="428"/>
      <c r="D57" s="430"/>
      <c r="E57" s="430" t="s">
        <v>435</v>
      </c>
      <c r="F57" s="431">
        <f>SUM(F58,F83,F92,F110,F131,F142,F150,F153)</f>
        <v>0</v>
      </c>
      <c r="G57" s="431">
        <f>SUM(G58,G83,G92,G110,G131,G142,G150,G153,G164)</f>
        <v>26299000</v>
      </c>
      <c r="H57" s="431">
        <f aca="true" t="shared" si="24" ref="H57:M57">SUM(H58,H83,H92,H110,H131,H142,H150,H153,H164)</f>
        <v>26299000</v>
      </c>
      <c r="I57" s="431">
        <f t="shared" si="24"/>
        <v>11424500</v>
      </c>
      <c r="J57" s="431">
        <f t="shared" si="24"/>
        <v>10924500</v>
      </c>
      <c r="K57" s="431">
        <f t="shared" si="24"/>
        <v>0</v>
      </c>
      <c r="L57" s="431">
        <f t="shared" si="24"/>
        <v>0</v>
      </c>
      <c r="M57" s="431">
        <f t="shared" si="24"/>
        <v>0</v>
      </c>
    </row>
    <row r="58" spans="1:13" ht="12.75">
      <c r="A58" s="453" t="s">
        <v>431</v>
      </c>
      <c r="B58" s="440"/>
      <c r="C58" s="454" t="s">
        <v>72</v>
      </c>
      <c r="D58" s="455"/>
      <c r="E58" s="455" t="s">
        <v>436</v>
      </c>
      <c r="F58" s="441">
        <f aca="true" t="shared" si="25" ref="F58:M58">SUM(F59,F63,F69,F71,F73,F76,F78)</f>
        <v>0</v>
      </c>
      <c r="G58" s="441">
        <f t="shared" si="25"/>
        <v>1338500</v>
      </c>
      <c r="H58" s="441">
        <f t="shared" si="25"/>
        <v>1343500</v>
      </c>
      <c r="I58" s="441">
        <f t="shared" si="25"/>
        <v>1343500</v>
      </c>
      <c r="J58" s="441">
        <f t="shared" si="25"/>
        <v>1343500</v>
      </c>
      <c r="K58" s="441">
        <f t="shared" si="25"/>
        <v>0</v>
      </c>
      <c r="L58" s="441">
        <f t="shared" si="25"/>
        <v>0</v>
      </c>
      <c r="M58" s="441">
        <f t="shared" si="25"/>
        <v>0</v>
      </c>
    </row>
    <row r="59" spans="1:13" ht="12.75">
      <c r="A59" s="292"/>
      <c r="B59" s="460"/>
      <c r="C59" s="460"/>
      <c r="D59" s="321">
        <v>31</v>
      </c>
      <c r="E59" s="321" t="s">
        <v>6</v>
      </c>
      <c r="F59" s="461">
        <f>SUM(F60:F62)</f>
        <v>0</v>
      </c>
      <c r="G59" s="461">
        <f>SUM(G60:G62)</f>
        <v>233500</v>
      </c>
      <c r="H59" s="461">
        <f aca="true" t="shared" si="26" ref="H59:M59">SUM(H60:H62)</f>
        <v>233500</v>
      </c>
      <c r="I59" s="461">
        <f t="shared" si="26"/>
        <v>233500</v>
      </c>
      <c r="J59" s="461">
        <f t="shared" si="26"/>
        <v>233500</v>
      </c>
      <c r="K59" s="461">
        <f t="shared" si="26"/>
        <v>0</v>
      </c>
      <c r="L59" s="461">
        <f t="shared" si="26"/>
        <v>0</v>
      </c>
      <c r="M59" s="461">
        <f t="shared" si="26"/>
        <v>0</v>
      </c>
    </row>
    <row r="60" spans="1:13" ht="12.75">
      <c r="A60" s="294"/>
      <c r="B60" s="424"/>
      <c r="C60" s="424"/>
      <c r="D60" s="187">
        <v>311</v>
      </c>
      <c r="E60" s="187" t="s">
        <v>252</v>
      </c>
      <c r="F60" s="188">
        <f>F224</f>
        <v>0</v>
      </c>
      <c r="G60" s="188">
        <v>180000</v>
      </c>
      <c r="H60" s="188">
        <v>180000</v>
      </c>
      <c r="I60" s="188">
        <v>180000</v>
      </c>
      <c r="J60" s="188">
        <v>180000</v>
      </c>
      <c r="K60" s="188">
        <f aca="true" t="shared" si="27" ref="K60:L62">K224</f>
        <v>0</v>
      </c>
      <c r="L60" s="188">
        <f t="shared" si="27"/>
        <v>0</v>
      </c>
      <c r="M60" s="425"/>
    </row>
    <row r="61" spans="1:13" ht="12.75">
      <c r="A61" s="294"/>
      <c r="B61" s="424"/>
      <c r="C61" s="424"/>
      <c r="D61" s="187">
        <v>312</v>
      </c>
      <c r="E61" s="187" t="s">
        <v>7</v>
      </c>
      <c r="F61" s="188">
        <f>F225</f>
        <v>0</v>
      </c>
      <c r="G61" s="188">
        <v>22000</v>
      </c>
      <c r="H61" s="188">
        <v>22000</v>
      </c>
      <c r="I61" s="188">
        <v>22000</v>
      </c>
      <c r="J61" s="188">
        <v>22000</v>
      </c>
      <c r="K61" s="188">
        <f t="shared" si="27"/>
        <v>0</v>
      </c>
      <c r="L61" s="188">
        <f t="shared" si="27"/>
        <v>0</v>
      </c>
      <c r="M61" s="425"/>
    </row>
    <row r="62" spans="1:13" ht="12.75">
      <c r="A62" s="294"/>
      <c r="B62" s="424"/>
      <c r="C62" s="424"/>
      <c r="D62" s="187">
        <v>313</v>
      </c>
      <c r="E62" s="187" t="s">
        <v>57</v>
      </c>
      <c r="F62" s="188">
        <f>F226</f>
        <v>0</v>
      </c>
      <c r="G62" s="188">
        <v>31500</v>
      </c>
      <c r="H62" s="188">
        <v>31500</v>
      </c>
      <c r="I62" s="188">
        <v>31500</v>
      </c>
      <c r="J62" s="188">
        <v>31500</v>
      </c>
      <c r="K62" s="188">
        <f t="shared" si="27"/>
        <v>0</v>
      </c>
      <c r="L62" s="188">
        <f t="shared" si="27"/>
        <v>0</v>
      </c>
      <c r="M62" s="425"/>
    </row>
    <row r="63" spans="1:13" ht="12.75">
      <c r="A63" s="292"/>
      <c r="B63" s="460"/>
      <c r="C63" s="460"/>
      <c r="D63" s="321">
        <v>32</v>
      </c>
      <c r="E63" s="321" t="s">
        <v>4</v>
      </c>
      <c r="F63" s="461">
        <f>SUM(F64:F68)</f>
        <v>0</v>
      </c>
      <c r="G63" s="461">
        <f>SUM(G64:G68)</f>
        <v>982000</v>
      </c>
      <c r="H63" s="461">
        <f aca="true" t="shared" si="28" ref="H63:M63">SUM(H64:H68)</f>
        <v>987000</v>
      </c>
      <c r="I63" s="461">
        <f t="shared" si="28"/>
        <v>987000</v>
      </c>
      <c r="J63" s="461">
        <f t="shared" si="28"/>
        <v>987000</v>
      </c>
      <c r="K63" s="461">
        <f t="shared" si="28"/>
        <v>0</v>
      </c>
      <c r="L63" s="461">
        <f t="shared" si="28"/>
        <v>0</v>
      </c>
      <c r="M63" s="461">
        <f t="shared" si="28"/>
        <v>0</v>
      </c>
    </row>
    <row r="64" spans="1:13" ht="12.75">
      <c r="A64" s="294"/>
      <c r="B64" s="424"/>
      <c r="C64" s="424"/>
      <c r="D64" s="187">
        <v>321</v>
      </c>
      <c r="E64" s="187" t="s">
        <v>121</v>
      </c>
      <c r="F64" s="188">
        <f>F228</f>
        <v>0</v>
      </c>
      <c r="G64" s="188">
        <v>24000</v>
      </c>
      <c r="H64" s="188">
        <v>24000</v>
      </c>
      <c r="I64" s="188">
        <v>24000</v>
      </c>
      <c r="J64" s="188">
        <v>24000</v>
      </c>
      <c r="K64" s="188">
        <f>K228</f>
        <v>0</v>
      </c>
      <c r="L64" s="188">
        <f>L228</f>
        <v>0</v>
      </c>
      <c r="M64" s="425"/>
    </row>
    <row r="65" spans="1:13" ht="12.75">
      <c r="A65" s="294"/>
      <c r="B65" s="424"/>
      <c r="C65" s="424"/>
      <c r="D65" s="187">
        <v>322</v>
      </c>
      <c r="E65" s="187" t="s">
        <v>59</v>
      </c>
      <c r="F65" s="188">
        <f>SUM(F229,F243,F249,F257)</f>
        <v>0</v>
      </c>
      <c r="G65" s="188">
        <v>162000</v>
      </c>
      <c r="H65" s="188">
        <v>167000</v>
      </c>
      <c r="I65" s="188">
        <v>162000</v>
      </c>
      <c r="J65" s="188">
        <v>162000</v>
      </c>
      <c r="K65" s="188">
        <f>SUM(K229,K243,K249,K257)</f>
        <v>0</v>
      </c>
      <c r="L65" s="188">
        <f>SUM(L229,L243,L249,L257)</f>
        <v>0</v>
      </c>
      <c r="M65" s="425"/>
    </row>
    <row r="66" spans="1:13" ht="12.75">
      <c r="A66" s="294"/>
      <c r="B66" s="424"/>
      <c r="C66" s="424"/>
      <c r="D66" s="187">
        <v>323</v>
      </c>
      <c r="E66" s="187" t="s">
        <v>55</v>
      </c>
      <c r="F66" s="188">
        <f>SUM(F230,F244,F250,F258)</f>
        <v>0</v>
      </c>
      <c r="G66" s="188">
        <v>597000</v>
      </c>
      <c r="H66" s="188">
        <v>597000</v>
      </c>
      <c r="I66" s="188">
        <v>602000</v>
      </c>
      <c r="J66" s="188">
        <v>602000</v>
      </c>
      <c r="K66" s="188">
        <f>SUM(K230,K244,K250,K258)</f>
        <v>0</v>
      </c>
      <c r="L66" s="188">
        <f>SUM(L230,L244,L250,L258)</f>
        <v>0</v>
      </c>
      <c r="M66" s="425"/>
    </row>
    <row r="67" spans="1:13" ht="12.75">
      <c r="A67" s="294"/>
      <c r="B67" s="424"/>
      <c r="C67" s="424"/>
      <c r="D67" s="187">
        <v>324</v>
      </c>
      <c r="E67" s="187" t="s">
        <v>448</v>
      </c>
      <c r="F67" s="188">
        <f>SUM(F239)</f>
        <v>0</v>
      </c>
      <c r="G67" s="188">
        <v>20000</v>
      </c>
      <c r="H67" s="188">
        <v>20000</v>
      </c>
      <c r="I67" s="188">
        <v>20000</v>
      </c>
      <c r="J67" s="188">
        <v>20000</v>
      </c>
      <c r="K67" s="188">
        <f>SUM(K239)</f>
        <v>0</v>
      </c>
      <c r="L67" s="188">
        <f>SUM(L239)</f>
        <v>0</v>
      </c>
      <c r="M67" s="425"/>
    </row>
    <row r="68" spans="1:13" ht="12.75">
      <c r="A68" s="294"/>
      <c r="B68" s="424"/>
      <c r="C68" s="424"/>
      <c r="D68" s="187">
        <v>329</v>
      </c>
      <c r="E68" s="187" t="s">
        <v>8</v>
      </c>
      <c r="F68" s="188">
        <f>SUM(F231,F245)</f>
        <v>0</v>
      </c>
      <c r="G68" s="188">
        <v>179000</v>
      </c>
      <c r="H68" s="188">
        <v>179000</v>
      </c>
      <c r="I68" s="188">
        <v>179000</v>
      </c>
      <c r="J68" s="188">
        <v>179000</v>
      </c>
      <c r="K68" s="188">
        <f>SUM(K231,K245)</f>
        <v>0</v>
      </c>
      <c r="L68" s="188">
        <f>SUM(L231,L245)</f>
        <v>0</v>
      </c>
      <c r="M68" s="425"/>
    </row>
    <row r="69" spans="1:13" ht="12.75">
      <c r="A69" s="292"/>
      <c r="B69" s="460"/>
      <c r="C69" s="460"/>
      <c r="D69" s="321">
        <v>34</v>
      </c>
      <c r="E69" s="321" t="s">
        <v>9</v>
      </c>
      <c r="F69" s="461">
        <f>SUM(F70)</f>
        <v>0</v>
      </c>
      <c r="G69" s="461">
        <f aca="true" t="shared" si="29" ref="G69:M69">SUM(G70)</f>
        <v>13000</v>
      </c>
      <c r="H69" s="461">
        <f t="shared" si="29"/>
        <v>13000</v>
      </c>
      <c r="I69" s="461">
        <f t="shared" si="29"/>
        <v>13000</v>
      </c>
      <c r="J69" s="461">
        <f t="shared" si="29"/>
        <v>13000</v>
      </c>
      <c r="K69" s="461">
        <f t="shared" si="29"/>
        <v>0</v>
      </c>
      <c r="L69" s="461">
        <f t="shared" si="29"/>
        <v>0</v>
      </c>
      <c r="M69" s="461">
        <f t="shared" si="29"/>
        <v>0</v>
      </c>
    </row>
    <row r="70" spans="1:13" ht="12.75">
      <c r="A70" s="294"/>
      <c r="B70" s="424"/>
      <c r="C70" s="424"/>
      <c r="D70" s="187">
        <v>343</v>
      </c>
      <c r="E70" s="187" t="s">
        <v>56</v>
      </c>
      <c r="F70" s="188">
        <f>F233</f>
        <v>0</v>
      </c>
      <c r="G70" s="188">
        <v>13000</v>
      </c>
      <c r="H70" s="188">
        <v>13000</v>
      </c>
      <c r="I70" s="188">
        <v>13000</v>
      </c>
      <c r="J70" s="188">
        <v>13000</v>
      </c>
      <c r="K70" s="188">
        <f>K233</f>
        <v>0</v>
      </c>
      <c r="L70" s="188">
        <f>L233</f>
        <v>0</v>
      </c>
      <c r="M70" s="425"/>
    </row>
    <row r="71" spans="1:13" ht="12.75">
      <c r="A71" s="292"/>
      <c r="B71" s="460"/>
      <c r="C71" s="460"/>
      <c r="D71" s="321">
        <v>37</v>
      </c>
      <c r="E71" s="321" t="s">
        <v>449</v>
      </c>
      <c r="F71" s="461">
        <f>SUM(F72)</f>
        <v>0</v>
      </c>
      <c r="G71" s="461">
        <f aca="true" t="shared" si="30" ref="G71:M71">SUM(G72)</f>
        <v>0</v>
      </c>
      <c r="H71" s="461">
        <f t="shared" si="30"/>
        <v>0</v>
      </c>
      <c r="I71" s="461">
        <f t="shared" si="30"/>
        <v>0</v>
      </c>
      <c r="J71" s="461">
        <f t="shared" si="30"/>
        <v>0</v>
      </c>
      <c r="K71" s="461">
        <f t="shared" si="30"/>
        <v>0</v>
      </c>
      <c r="L71" s="461">
        <f t="shared" si="30"/>
        <v>0</v>
      </c>
      <c r="M71" s="461">
        <f t="shared" si="30"/>
        <v>0</v>
      </c>
    </row>
    <row r="72" spans="1:13" ht="12.75">
      <c r="A72" s="294"/>
      <c r="B72" s="424"/>
      <c r="C72" s="424"/>
      <c r="D72" s="187">
        <v>372</v>
      </c>
      <c r="E72" s="187" t="s">
        <v>450</v>
      </c>
      <c r="F72" s="188">
        <f aca="true" t="shared" si="31" ref="F72:L72">F274</f>
        <v>0</v>
      </c>
      <c r="G72" s="188">
        <f t="shared" si="31"/>
        <v>0</v>
      </c>
      <c r="H72" s="188">
        <f t="shared" si="31"/>
        <v>0</v>
      </c>
      <c r="I72" s="188">
        <f t="shared" si="31"/>
        <v>0</v>
      </c>
      <c r="J72" s="188">
        <f t="shared" si="31"/>
        <v>0</v>
      </c>
      <c r="K72" s="188">
        <f t="shared" si="31"/>
        <v>0</v>
      </c>
      <c r="L72" s="188">
        <f t="shared" si="31"/>
        <v>0</v>
      </c>
      <c r="M72" s="425"/>
    </row>
    <row r="73" spans="1:13" ht="12.75">
      <c r="A73" s="292"/>
      <c r="B73" s="460"/>
      <c r="C73" s="460"/>
      <c r="D73" s="321">
        <v>38</v>
      </c>
      <c r="E73" s="321" t="s">
        <v>34</v>
      </c>
      <c r="F73" s="461">
        <f>SUM(F74,F75)</f>
        <v>0</v>
      </c>
      <c r="G73" s="461">
        <f>SUM(G74,G75)</f>
        <v>10000</v>
      </c>
      <c r="H73" s="461">
        <f aca="true" t="shared" si="32" ref="H73:M73">SUM(H74,H75)</f>
        <v>10000</v>
      </c>
      <c r="I73" s="461">
        <f t="shared" si="32"/>
        <v>10000</v>
      </c>
      <c r="J73" s="461">
        <f t="shared" si="32"/>
        <v>10000</v>
      </c>
      <c r="K73" s="461">
        <f t="shared" si="32"/>
        <v>0</v>
      </c>
      <c r="L73" s="461">
        <f t="shared" si="32"/>
        <v>0</v>
      </c>
      <c r="M73" s="461">
        <f t="shared" si="32"/>
        <v>0</v>
      </c>
    </row>
    <row r="74" spans="1:13" ht="12.75">
      <c r="A74" s="294"/>
      <c r="B74" s="424"/>
      <c r="C74" s="424"/>
      <c r="D74" s="187">
        <v>382</v>
      </c>
      <c r="E74" s="187" t="s">
        <v>451</v>
      </c>
      <c r="F74" s="188">
        <f aca="true" t="shared" si="33" ref="F74:L74">F272</f>
        <v>0</v>
      </c>
      <c r="G74" s="188">
        <f t="shared" si="33"/>
        <v>0</v>
      </c>
      <c r="H74" s="188">
        <f t="shared" si="33"/>
        <v>0</v>
      </c>
      <c r="I74" s="188">
        <f t="shared" si="33"/>
        <v>0</v>
      </c>
      <c r="J74" s="188">
        <f t="shared" si="33"/>
        <v>0</v>
      </c>
      <c r="K74" s="188">
        <f t="shared" si="33"/>
        <v>0</v>
      </c>
      <c r="L74" s="188">
        <f t="shared" si="33"/>
        <v>0</v>
      </c>
      <c r="M74" s="425"/>
    </row>
    <row r="75" spans="1:13" ht="12.75">
      <c r="A75" s="294"/>
      <c r="B75" s="424"/>
      <c r="C75" s="424"/>
      <c r="D75" s="187">
        <v>385</v>
      </c>
      <c r="E75" s="187" t="s">
        <v>471</v>
      </c>
      <c r="F75" s="188">
        <f>F235</f>
        <v>0</v>
      </c>
      <c r="G75" s="188">
        <v>10000</v>
      </c>
      <c r="H75" s="188">
        <v>10000</v>
      </c>
      <c r="I75" s="188">
        <v>10000</v>
      </c>
      <c r="J75" s="188">
        <v>10000</v>
      </c>
      <c r="K75" s="188">
        <f>K235</f>
        <v>0</v>
      </c>
      <c r="L75" s="188">
        <f>L235</f>
        <v>0</v>
      </c>
      <c r="M75" s="425"/>
    </row>
    <row r="76" spans="1:13" ht="15.75">
      <c r="A76" s="292"/>
      <c r="B76" s="462"/>
      <c r="C76" s="463"/>
      <c r="D76" s="321">
        <v>41</v>
      </c>
      <c r="E76" s="321" t="s">
        <v>452</v>
      </c>
      <c r="F76" s="461">
        <f>SUM(F77)</f>
        <v>0</v>
      </c>
      <c r="G76" s="461">
        <f>SUM(G77)</f>
        <v>0</v>
      </c>
      <c r="H76" s="461">
        <f>SUM(H77)</f>
        <v>0</v>
      </c>
      <c r="I76" s="461"/>
      <c r="J76" s="461"/>
      <c r="K76" s="461">
        <f>K264</f>
        <v>0</v>
      </c>
      <c r="L76" s="461">
        <f>L264</f>
        <v>0</v>
      </c>
      <c r="M76" s="464"/>
    </row>
    <row r="77" spans="1:13" ht="15">
      <c r="A77" s="294"/>
      <c r="B77" s="451"/>
      <c r="C77" s="452"/>
      <c r="D77" s="187">
        <v>411</v>
      </c>
      <c r="E77" s="187" t="s">
        <v>453</v>
      </c>
      <c r="F77" s="188">
        <f>F265</f>
        <v>0</v>
      </c>
      <c r="G77" s="188">
        <f>G265</f>
        <v>0</v>
      </c>
      <c r="H77" s="188">
        <f>H265</f>
        <v>0</v>
      </c>
      <c r="I77" s="188">
        <f>I265</f>
        <v>0</v>
      </c>
      <c r="J77" s="188">
        <f>J265</f>
        <v>0</v>
      </c>
      <c r="K77" s="188">
        <f>K265</f>
        <v>0</v>
      </c>
      <c r="L77" s="188">
        <f>L265</f>
        <v>0</v>
      </c>
      <c r="M77" s="425"/>
    </row>
    <row r="78" spans="1:13" ht="15.75">
      <c r="A78" s="292"/>
      <c r="B78" s="462"/>
      <c r="C78" s="463"/>
      <c r="D78" s="321">
        <v>42</v>
      </c>
      <c r="E78" s="321" t="s">
        <v>454</v>
      </c>
      <c r="F78" s="461">
        <f>SUM(F79:F82)</f>
        <v>0</v>
      </c>
      <c r="G78" s="461">
        <f>SUM(G79:G82)</f>
        <v>100000</v>
      </c>
      <c r="H78" s="461">
        <f aca="true" t="shared" si="34" ref="H78:M78">SUM(H79:H82)</f>
        <v>100000</v>
      </c>
      <c r="I78" s="461">
        <f t="shared" si="34"/>
        <v>100000</v>
      </c>
      <c r="J78" s="461">
        <f t="shared" si="34"/>
        <v>100000</v>
      </c>
      <c r="K78" s="461">
        <f t="shared" si="34"/>
        <v>0</v>
      </c>
      <c r="L78" s="461">
        <f t="shared" si="34"/>
        <v>0</v>
      </c>
      <c r="M78" s="461">
        <f t="shared" si="34"/>
        <v>0</v>
      </c>
    </row>
    <row r="79" spans="1:13" ht="15">
      <c r="A79" s="294"/>
      <c r="B79" s="451"/>
      <c r="C79" s="452"/>
      <c r="D79" s="187">
        <v>421</v>
      </c>
      <c r="E79" s="187" t="s">
        <v>65</v>
      </c>
      <c r="F79" s="188">
        <f aca="true" t="shared" si="35" ref="F79:L79">F267</f>
        <v>0</v>
      </c>
      <c r="G79" s="188">
        <f t="shared" si="35"/>
        <v>0</v>
      </c>
      <c r="H79" s="188">
        <f t="shared" si="35"/>
        <v>0</v>
      </c>
      <c r="I79" s="188">
        <f t="shared" si="35"/>
        <v>0</v>
      </c>
      <c r="J79" s="188">
        <f t="shared" si="35"/>
        <v>0</v>
      </c>
      <c r="K79" s="188">
        <f t="shared" si="35"/>
        <v>0</v>
      </c>
      <c r="L79" s="188">
        <f t="shared" si="35"/>
        <v>0</v>
      </c>
      <c r="M79" s="425"/>
    </row>
    <row r="80" spans="1:13" ht="15">
      <c r="A80" s="294"/>
      <c r="B80" s="451"/>
      <c r="C80" s="452"/>
      <c r="D80" s="187">
        <v>422</v>
      </c>
      <c r="E80" s="187" t="s">
        <v>53</v>
      </c>
      <c r="F80" s="188">
        <f>SUM(F253,F261,F268)</f>
        <v>0</v>
      </c>
      <c r="G80" s="188">
        <v>50000</v>
      </c>
      <c r="H80" s="188">
        <v>50000</v>
      </c>
      <c r="I80" s="188">
        <v>50000</v>
      </c>
      <c r="J80" s="188">
        <v>50000</v>
      </c>
      <c r="K80" s="188">
        <f>SUM(K253,K261,K268)</f>
        <v>0</v>
      </c>
      <c r="L80" s="188">
        <f>SUM(L253,L261,L268)</f>
        <v>0</v>
      </c>
      <c r="M80" s="425"/>
    </row>
    <row r="81" spans="1:13" ht="15">
      <c r="A81" s="294"/>
      <c r="B81" s="451"/>
      <c r="C81" s="452"/>
      <c r="D81" s="187">
        <v>423</v>
      </c>
      <c r="E81" s="187" t="s">
        <v>333</v>
      </c>
      <c r="F81" s="188">
        <f aca="true" t="shared" si="36" ref="F81:L81">F269</f>
        <v>0</v>
      </c>
      <c r="G81" s="188">
        <f>G269</f>
        <v>0</v>
      </c>
      <c r="H81" s="188">
        <f t="shared" si="36"/>
        <v>0</v>
      </c>
      <c r="I81" s="188">
        <f t="shared" si="36"/>
        <v>0</v>
      </c>
      <c r="J81" s="188">
        <f t="shared" si="36"/>
        <v>0</v>
      </c>
      <c r="K81" s="188">
        <f t="shared" si="36"/>
        <v>0</v>
      </c>
      <c r="L81" s="188">
        <f t="shared" si="36"/>
        <v>0</v>
      </c>
      <c r="M81" s="425"/>
    </row>
    <row r="82" spans="1:13" ht="15">
      <c r="A82" s="294"/>
      <c r="B82" s="451"/>
      <c r="C82" s="452"/>
      <c r="D82" s="187">
        <v>426</v>
      </c>
      <c r="E82" s="187" t="s">
        <v>61</v>
      </c>
      <c r="F82" s="188">
        <f>F270</f>
        <v>0</v>
      </c>
      <c r="G82" s="188">
        <v>50000</v>
      </c>
      <c r="H82" s="188">
        <v>50000</v>
      </c>
      <c r="I82" s="188">
        <v>50000</v>
      </c>
      <c r="J82" s="188">
        <v>50000</v>
      </c>
      <c r="K82" s="188">
        <f>K270</f>
        <v>0</v>
      </c>
      <c r="L82" s="188">
        <f>L270</f>
        <v>0</v>
      </c>
      <c r="M82" s="425"/>
    </row>
    <row r="83" spans="1:13" ht="15.75">
      <c r="A83" s="453" t="s">
        <v>431</v>
      </c>
      <c r="B83" s="459"/>
      <c r="C83" s="454" t="s">
        <v>433</v>
      </c>
      <c r="D83" s="455"/>
      <c r="E83" s="455" t="s">
        <v>437</v>
      </c>
      <c r="F83" s="441">
        <f>SUM(F84,F86,F90)</f>
        <v>0</v>
      </c>
      <c r="G83" s="441">
        <f aca="true" t="shared" si="37" ref="G83:M83">SUM(G84,G86,G90)</f>
        <v>173000</v>
      </c>
      <c r="H83" s="441">
        <f t="shared" si="37"/>
        <v>173000</v>
      </c>
      <c r="I83" s="441">
        <f t="shared" si="37"/>
        <v>173000</v>
      </c>
      <c r="J83" s="441">
        <f t="shared" si="37"/>
        <v>173000</v>
      </c>
      <c r="K83" s="441">
        <f t="shared" si="37"/>
        <v>0</v>
      </c>
      <c r="L83" s="441">
        <f t="shared" si="37"/>
        <v>0</v>
      </c>
      <c r="M83" s="441">
        <f t="shared" si="37"/>
        <v>0</v>
      </c>
    </row>
    <row r="84" spans="1:13" ht="15.75">
      <c r="A84" s="292"/>
      <c r="B84" s="462"/>
      <c r="C84" s="463"/>
      <c r="D84" s="321">
        <v>32</v>
      </c>
      <c r="E84" s="321" t="s">
        <v>4</v>
      </c>
      <c r="F84" s="461">
        <f>SUM(F85)</f>
        <v>0</v>
      </c>
      <c r="G84" s="461">
        <f aca="true" t="shared" si="38" ref="G84:M84">SUM(G85)</f>
        <v>0</v>
      </c>
      <c r="H84" s="461">
        <f t="shared" si="38"/>
        <v>0</v>
      </c>
      <c r="I84" s="461">
        <f t="shared" si="38"/>
        <v>0</v>
      </c>
      <c r="J84" s="461">
        <f t="shared" si="38"/>
        <v>0</v>
      </c>
      <c r="K84" s="461">
        <f t="shared" si="38"/>
        <v>0</v>
      </c>
      <c r="L84" s="461">
        <f t="shared" si="38"/>
        <v>0</v>
      </c>
      <c r="M84" s="461">
        <f t="shared" si="38"/>
        <v>0</v>
      </c>
    </row>
    <row r="85" spans="1:13" ht="15">
      <c r="A85" s="294"/>
      <c r="B85" s="451"/>
      <c r="C85" s="452"/>
      <c r="D85" s="187">
        <v>323</v>
      </c>
      <c r="E85" s="187" t="s">
        <v>55</v>
      </c>
      <c r="F85" s="188">
        <f aca="true" t="shared" si="39" ref="F85:L85">F288</f>
        <v>0</v>
      </c>
      <c r="G85" s="188">
        <f t="shared" si="39"/>
        <v>0</v>
      </c>
      <c r="H85" s="188">
        <f t="shared" si="39"/>
        <v>0</v>
      </c>
      <c r="I85" s="188">
        <f t="shared" si="39"/>
        <v>0</v>
      </c>
      <c r="J85" s="188">
        <f t="shared" si="39"/>
        <v>0</v>
      </c>
      <c r="K85" s="188">
        <f t="shared" si="39"/>
        <v>0</v>
      </c>
      <c r="L85" s="188">
        <f t="shared" si="39"/>
        <v>0</v>
      </c>
      <c r="M85" s="425"/>
    </row>
    <row r="86" spans="1:13" ht="15.75">
      <c r="A86" s="292"/>
      <c r="B86" s="462"/>
      <c r="C86" s="463"/>
      <c r="D86" s="321">
        <v>36</v>
      </c>
      <c r="E86" s="321" t="s">
        <v>13</v>
      </c>
      <c r="F86" s="461">
        <f>SUM(F87:F89)</f>
        <v>0</v>
      </c>
      <c r="G86" s="461">
        <f aca="true" t="shared" si="40" ref="G86:M86">SUM(G87:G89)</f>
        <v>33000</v>
      </c>
      <c r="H86" s="461">
        <f t="shared" si="40"/>
        <v>33000</v>
      </c>
      <c r="I86" s="461">
        <f t="shared" si="40"/>
        <v>33000</v>
      </c>
      <c r="J86" s="461">
        <f t="shared" si="40"/>
        <v>33000</v>
      </c>
      <c r="K86" s="461">
        <f t="shared" si="40"/>
        <v>0</v>
      </c>
      <c r="L86" s="461">
        <f t="shared" si="40"/>
        <v>0</v>
      </c>
      <c r="M86" s="461">
        <f t="shared" si="40"/>
        <v>0</v>
      </c>
    </row>
    <row r="87" spans="1:13" ht="15">
      <c r="A87" s="294"/>
      <c r="B87" s="451"/>
      <c r="C87" s="452"/>
      <c r="D87" s="187">
        <v>363</v>
      </c>
      <c r="E87" s="187" t="s">
        <v>37</v>
      </c>
      <c r="F87" s="188">
        <f>SUM(F283,F294)</f>
        <v>0</v>
      </c>
      <c r="G87" s="188">
        <v>0</v>
      </c>
      <c r="H87" s="188">
        <v>0</v>
      </c>
      <c r="I87" s="188">
        <v>0</v>
      </c>
      <c r="J87" s="188">
        <f>SUM(J283,J294)</f>
        <v>0</v>
      </c>
      <c r="K87" s="188">
        <f>SUM(K283,K294)</f>
        <v>0</v>
      </c>
      <c r="L87" s="188">
        <f>SUM(L283,L294)</f>
        <v>0</v>
      </c>
      <c r="M87" s="425">
        <v>0</v>
      </c>
    </row>
    <row r="88" spans="1:13" ht="15">
      <c r="A88" s="294"/>
      <c r="B88" s="451"/>
      <c r="C88" s="452"/>
      <c r="D88" s="187">
        <v>363</v>
      </c>
      <c r="E88" s="187" t="s">
        <v>455</v>
      </c>
      <c r="F88" s="188">
        <f>F295</f>
        <v>0</v>
      </c>
      <c r="G88" s="188"/>
      <c r="H88" s="188"/>
      <c r="I88" s="188">
        <f>I295</f>
        <v>0</v>
      </c>
      <c r="J88" s="188">
        <f>J295</f>
        <v>0</v>
      </c>
      <c r="K88" s="188">
        <f>K295</f>
        <v>0</v>
      </c>
      <c r="L88" s="188">
        <f>L295</f>
        <v>0</v>
      </c>
      <c r="M88" s="425"/>
    </row>
    <row r="89" spans="1:13" ht="15">
      <c r="A89" s="294"/>
      <c r="B89" s="451"/>
      <c r="C89" s="452"/>
      <c r="D89" s="187">
        <v>366</v>
      </c>
      <c r="E89" s="187" t="s">
        <v>5</v>
      </c>
      <c r="F89" s="188">
        <f>F284</f>
        <v>0</v>
      </c>
      <c r="G89" s="188">
        <v>33000</v>
      </c>
      <c r="H89" s="188">
        <v>33000</v>
      </c>
      <c r="I89" s="188">
        <v>33000</v>
      </c>
      <c r="J89" s="188">
        <v>33000</v>
      </c>
      <c r="K89" s="188">
        <f>K284</f>
        <v>0</v>
      </c>
      <c r="L89" s="188">
        <f>L284</f>
        <v>0</v>
      </c>
      <c r="M89" s="425"/>
    </row>
    <row r="90" spans="1:13" ht="15.75">
      <c r="A90" s="292"/>
      <c r="B90" s="462"/>
      <c r="C90" s="463"/>
      <c r="D90" s="321">
        <v>38</v>
      </c>
      <c r="E90" s="321" t="s">
        <v>5</v>
      </c>
      <c r="F90" s="461">
        <f>SUM(F91)</f>
        <v>0</v>
      </c>
      <c r="G90" s="461">
        <f aca="true" t="shared" si="41" ref="G90:M90">SUM(G91)</f>
        <v>140000</v>
      </c>
      <c r="H90" s="461">
        <f t="shared" si="41"/>
        <v>140000</v>
      </c>
      <c r="I90" s="461">
        <f t="shared" si="41"/>
        <v>140000</v>
      </c>
      <c r="J90" s="461">
        <f t="shared" si="41"/>
        <v>140000</v>
      </c>
      <c r="K90" s="461">
        <f t="shared" si="41"/>
        <v>0</v>
      </c>
      <c r="L90" s="461">
        <f t="shared" si="41"/>
        <v>0</v>
      </c>
      <c r="M90" s="461">
        <f t="shared" si="41"/>
        <v>0</v>
      </c>
    </row>
    <row r="91" spans="1:13" ht="15">
      <c r="A91" s="294"/>
      <c r="B91" s="451"/>
      <c r="C91" s="452"/>
      <c r="D91" s="187">
        <v>381</v>
      </c>
      <c r="E91" s="187" t="s">
        <v>62</v>
      </c>
      <c r="F91" s="188">
        <f>F290</f>
        <v>0</v>
      </c>
      <c r="G91" s="188">
        <v>140000</v>
      </c>
      <c r="H91" s="188">
        <v>140000</v>
      </c>
      <c r="I91" s="188">
        <v>140000</v>
      </c>
      <c r="J91" s="188">
        <v>140000</v>
      </c>
      <c r="K91" s="188">
        <f>K290</f>
        <v>0</v>
      </c>
      <c r="L91" s="188">
        <f>L290</f>
        <v>0</v>
      </c>
      <c r="M91" s="425"/>
    </row>
    <row r="92" spans="1:13" ht="15.75">
      <c r="A92" s="453" t="s">
        <v>431</v>
      </c>
      <c r="B92" s="459"/>
      <c r="C92" s="454" t="s">
        <v>74</v>
      </c>
      <c r="D92" s="455"/>
      <c r="E92" s="455" t="s">
        <v>438</v>
      </c>
      <c r="F92" s="441">
        <f>SUM(F96,F101,F103,F105,F108)</f>
        <v>0</v>
      </c>
      <c r="G92" s="441">
        <f>SUM(G93,G96,G101,G103,G105,G108)</f>
        <v>617500</v>
      </c>
      <c r="H92" s="441">
        <f aca="true" t="shared" si="42" ref="H92:M92">SUM(H93,H96,H101,H103,H105,H108)</f>
        <v>657500</v>
      </c>
      <c r="I92" s="441">
        <f t="shared" si="42"/>
        <v>265000</v>
      </c>
      <c r="J92" s="441">
        <f t="shared" si="42"/>
        <v>265000</v>
      </c>
      <c r="K92" s="441">
        <f t="shared" si="42"/>
        <v>0</v>
      </c>
      <c r="L92" s="441">
        <f t="shared" si="42"/>
        <v>0</v>
      </c>
      <c r="M92" s="441">
        <f t="shared" si="42"/>
        <v>0</v>
      </c>
    </row>
    <row r="93" spans="1:13" ht="15.75">
      <c r="A93" s="442"/>
      <c r="B93" s="467"/>
      <c r="C93" s="468"/>
      <c r="D93" s="443">
        <v>31</v>
      </c>
      <c r="E93" s="443" t="s">
        <v>6</v>
      </c>
      <c r="F93" s="138"/>
      <c r="G93" s="138">
        <f>SUM(G94:G95)</f>
        <v>324500</v>
      </c>
      <c r="H93" s="138">
        <f aca="true" t="shared" si="43" ref="H93:M93">SUM(H94:H95)</f>
        <v>324500</v>
      </c>
      <c r="I93" s="138">
        <f t="shared" si="43"/>
        <v>0</v>
      </c>
      <c r="J93" s="138">
        <f t="shared" si="43"/>
        <v>0</v>
      </c>
      <c r="K93" s="138">
        <f t="shared" si="43"/>
        <v>0</v>
      </c>
      <c r="L93" s="138">
        <f t="shared" si="43"/>
        <v>0</v>
      </c>
      <c r="M93" s="138">
        <f t="shared" si="43"/>
        <v>0</v>
      </c>
    </row>
    <row r="94" spans="1:13" ht="15.75">
      <c r="A94" s="442"/>
      <c r="B94" s="467"/>
      <c r="C94" s="468"/>
      <c r="D94" s="448">
        <v>311</v>
      </c>
      <c r="E94" s="448" t="s">
        <v>120</v>
      </c>
      <c r="F94" s="325"/>
      <c r="G94" s="325">
        <v>281000</v>
      </c>
      <c r="H94" s="325">
        <v>281000</v>
      </c>
      <c r="I94" s="325"/>
      <c r="J94" s="325"/>
      <c r="K94" s="325"/>
      <c r="L94" s="325"/>
      <c r="M94" s="325"/>
    </row>
    <row r="95" spans="1:13" ht="15.75">
      <c r="A95" s="442"/>
      <c r="B95" s="467"/>
      <c r="C95" s="468"/>
      <c r="D95" s="448">
        <v>313</v>
      </c>
      <c r="E95" s="448" t="s">
        <v>57</v>
      </c>
      <c r="F95" s="325"/>
      <c r="G95" s="325">
        <v>43500</v>
      </c>
      <c r="H95" s="325">
        <v>43500</v>
      </c>
      <c r="I95" s="325"/>
      <c r="J95" s="325"/>
      <c r="K95" s="325"/>
      <c r="L95" s="325"/>
      <c r="M95" s="325"/>
    </row>
    <row r="96" spans="1:13" ht="15.75">
      <c r="A96" s="292"/>
      <c r="B96" s="462"/>
      <c r="C96" s="463"/>
      <c r="D96" s="321">
        <v>32</v>
      </c>
      <c r="E96" s="321" t="s">
        <v>4</v>
      </c>
      <c r="F96" s="461">
        <f>SUM(F98:F100)</f>
        <v>0</v>
      </c>
      <c r="G96" s="461">
        <f>SUM(G97:G100)</f>
        <v>260000</v>
      </c>
      <c r="H96" s="461">
        <f aca="true" t="shared" si="44" ref="H96:M96">SUM(H97:H100)</f>
        <v>300000</v>
      </c>
      <c r="I96" s="461">
        <f t="shared" si="44"/>
        <v>222000</v>
      </c>
      <c r="J96" s="461">
        <f t="shared" si="44"/>
        <v>222000</v>
      </c>
      <c r="K96" s="461">
        <f t="shared" si="44"/>
        <v>0</v>
      </c>
      <c r="L96" s="461">
        <f t="shared" si="44"/>
        <v>0</v>
      </c>
      <c r="M96" s="461">
        <f t="shared" si="44"/>
        <v>0</v>
      </c>
    </row>
    <row r="97" spans="1:13" ht="15.75">
      <c r="A97" s="292"/>
      <c r="B97" s="462"/>
      <c r="C97" s="463"/>
      <c r="D97" s="187">
        <v>321</v>
      </c>
      <c r="E97" s="187" t="s">
        <v>478</v>
      </c>
      <c r="F97" s="188"/>
      <c r="G97" s="188">
        <v>23000</v>
      </c>
      <c r="H97" s="188">
        <v>23000</v>
      </c>
      <c r="I97" s="188"/>
      <c r="J97" s="188"/>
      <c r="K97" s="188"/>
      <c r="L97" s="188"/>
      <c r="M97" s="188"/>
    </row>
    <row r="98" spans="1:13" ht="15">
      <c r="A98" s="294"/>
      <c r="B98" s="451"/>
      <c r="C98" s="452"/>
      <c r="D98" s="187">
        <v>322</v>
      </c>
      <c r="E98" s="187" t="s">
        <v>59</v>
      </c>
      <c r="F98" s="188">
        <f>F333</f>
        <v>0</v>
      </c>
      <c r="G98" s="188">
        <v>7000</v>
      </c>
      <c r="H98" s="188">
        <v>7000</v>
      </c>
      <c r="I98" s="188">
        <v>7000</v>
      </c>
      <c r="J98" s="188">
        <v>7000</v>
      </c>
      <c r="K98" s="188">
        <f>K333</f>
        <v>0</v>
      </c>
      <c r="L98" s="188">
        <f>L333</f>
        <v>0</v>
      </c>
      <c r="M98" s="425"/>
    </row>
    <row r="99" spans="1:13" ht="15">
      <c r="A99" s="294"/>
      <c r="B99" s="451"/>
      <c r="C99" s="452"/>
      <c r="D99" s="187">
        <v>323</v>
      </c>
      <c r="E99" s="187" t="s">
        <v>55</v>
      </c>
      <c r="F99" s="188">
        <f>SUM(F303,F334)</f>
        <v>0</v>
      </c>
      <c r="G99" s="188">
        <v>163000</v>
      </c>
      <c r="H99" s="188">
        <v>203000</v>
      </c>
      <c r="I99" s="188">
        <v>163000</v>
      </c>
      <c r="J99" s="188">
        <v>163000</v>
      </c>
      <c r="K99" s="188">
        <f>SUM(K303,K334)</f>
        <v>0</v>
      </c>
      <c r="L99" s="188">
        <f>SUM(L303,L334)</f>
        <v>0</v>
      </c>
      <c r="M99" s="425"/>
    </row>
    <row r="100" spans="1:13" ht="15">
      <c r="A100" s="294"/>
      <c r="B100" s="451"/>
      <c r="C100" s="452"/>
      <c r="D100" s="187">
        <v>329</v>
      </c>
      <c r="E100" s="187" t="s">
        <v>8</v>
      </c>
      <c r="F100" s="188">
        <f>SUM(F335,F341)</f>
        <v>0</v>
      </c>
      <c r="G100" s="188">
        <v>67000</v>
      </c>
      <c r="H100" s="188">
        <v>67000</v>
      </c>
      <c r="I100" s="188">
        <v>52000</v>
      </c>
      <c r="J100" s="188">
        <v>52000</v>
      </c>
      <c r="K100" s="188">
        <f>SUM(K335,K341)</f>
        <v>0</v>
      </c>
      <c r="L100" s="188">
        <f>SUM(L335,L341)</f>
        <v>0</v>
      </c>
      <c r="M100" s="425"/>
    </row>
    <row r="101" spans="1:13" ht="15.75">
      <c r="A101" s="292"/>
      <c r="B101" s="462"/>
      <c r="C101" s="463"/>
      <c r="D101" s="321">
        <v>35</v>
      </c>
      <c r="E101" s="321" t="s">
        <v>38</v>
      </c>
      <c r="F101" s="461">
        <f>SUM(F102)</f>
        <v>0</v>
      </c>
      <c r="G101" s="461">
        <f aca="true" t="shared" si="45" ref="G101:M101">SUM(G102)</f>
        <v>30000</v>
      </c>
      <c r="H101" s="461">
        <f t="shared" si="45"/>
        <v>30000</v>
      </c>
      <c r="I101" s="461">
        <f t="shared" si="45"/>
        <v>30000</v>
      </c>
      <c r="J101" s="461">
        <f t="shared" si="45"/>
        <v>30000</v>
      </c>
      <c r="K101" s="461">
        <f t="shared" si="45"/>
        <v>0</v>
      </c>
      <c r="L101" s="461">
        <f t="shared" si="45"/>
        <v>0</v>
      </c>
      <c r="M101" s="461">
        <f t="shared" si="45"/>
        <v>0</v>
      </c>
    </row>
    <row r="102" spans="1:13" ht="15">
      <c r="A102" s="294"/>
      <c r="B102" s="451"/>
      <c r="C102" s="452"/>
      <c r="D102" s="187">
        <v>352</v>
      </c>
      <c r="E102" s="187" t="s">
        <v>456</v>
      </c>
      <c r="F102" s="188">
        <f>SUM(F313,F317,F321,F325)</f>
        <v>0</v>
      </c>
      <c r="G102" s="188">
        <v>30000</v>
      </c>
      <c r="H102" s="188">
        <v>30000</v>
      </c>
      <c r="I102" s="188">
        <v>30000</v>
      </c>
      <c r="J102" s="188">
        <v>30000</v>
      </c>
      <c r="K102" s="188">
        <f>SUM(K313,K317,K321,K325)</f>
        <v>0</v>
      </c>
      <c r="L102" s="188">
        <f>SUM(L313,L317,L321,L325)</f>
        <v>0</v>
      </c>
      <c r="M102" s="425"/>
    </row>
    <row r="103" spans="1:13" ht="15.75">
      <c r="A103" s="292"/>
      <c r="B103" s="462"/>
      <c r="C103" s="463"/>
      <c r="D103" s="321">
        <v>36</v>
      </c>
      <c r="E103" s="321" t="s">
        <v>457</v>
      </c>
      <c r="F103" s="461">
        <f>SUM(F104)</f>
        <v>0</v>
      </c>
      <c r="G103" s="461">
        <f aca="true" t="shared" si="46" ref="G103:M103">SUM(G104)</f>
        <v>0</v>
      </c>
      <c r="H103" s="461">
        <f t="shared" si="46"/>
        <v>0</v>
      </c>
      <c r="I103" s="461">
        <f t="shared" si="46"/>
        <v>0</v>
      </c>
      <c r="J103" s="461">
        <f t="shared" si="46"/>
        <v>0</v>
      </c>
      <c r="K103" s="461">
        <f t="shared" si="46"/>
        <v>0</v>
      </c>
      <c r="L103" s="461">
        <f t="shared" si="46"/>
        <v>0</v>
      </c>
      <c r="M103" s="461">
        <f t="shared" si="46"/>
        <v>0</v>
      </c>
    </row>
    <row r="104" spans="1:13" ht="15">
      <c r="A104" s="294"/>
      <c r="B104" s="451"/>
      <c r="C104" s="452"/>
      <c r="D104" s="187">
        <v>366</v>
      </c>
      <c r="E104" s="187" t="s">
        <v>458</v>
      </c>
      <c r="F104" s="188">
        <f aca="true" t="shared" si="47" ref="F104:L104">F305</f>
        <v>0</v>
      </c>
      <c r="G104" s="188">
        <f t="shared" si="47"/>
        <v>0</v>
      </c>
      <c r="H104" s="188">
        <f t="shared" si="47"/>
        <v>0</v>
      </c>
      <c r="I104" s="188">
        <f t="shared" si="47"/>
        <v>0</v>
      </c>
      <c r="J104" s="188">
        <f t="shared" si="47"/>
        <v>0</v>
      </c>
      <c r="K104" s="188">
        <f t="shared" si="47"/>
        <v>0</v>
      </c>
      <c r="L104" s="188">
        <f t="shared" si="47"/>
        <v>0</v>
      </c>
      <c r="M104" s="425"/>
    </row>
    <row r="105" spans="1:13" ht="15.75">
      <c r="A105" s="292"/>
      <c r="B105" s="462"/>
      <c r="C105" s="463"/>
      <c r="D105" s="321">
        <v>38</v>
      </c>
      <c r="E105" s="321" t="s">
        <v>34</v>
      </c>
      <c r="F105" s="461">
        <f>SUM(F106:F107)</f>
        <v>0</v>
      </c>
      <c r="G105" s="461">
        <f>SUM(G106:G107)</f>
        <v>3000</v>
      </c>
      <c r="H105" s="461">
        <f aca="true" t="shared" si="48" ref="H105:M105">SUM(H106:H107)</f>
        <v>3000</v>
      </c>
      <c r="I105" s="461">
        <f t="shared" si="48"/>
        <v>13000</v>
      </c>
      <c r="J105" s="461">
        <f t="shared" si="48"/>
        <v>13000</v>
      </c>
      <c r="K105" s="461">
        <f t="shared" si="48"/>
        <v>0</v>
      </c>
      <c r="L105" s="461">
        <f t="shared" si="48"/>
        <v>0</v>
      </c>
      <c r="M105" s="461">
        <f t="shared" si="48"/>
        <v>0</v>
      </c>
    </row>
    <row r="106" spans="1:13" ht="15">
      <c r="A106" s="294"/>
      <c r="B106" s="451"/>
      <c r="C106" s="452"/>
      <c r="D106" s="187">
        <v>381</v>
      </c>
      <c r="E106" s="187" t="s">
        <v>62</v>
      </c>
      <c r="F106" s="188">
        <f>SUM(F337,F343)</f>
        <v>0</v>
      </c>
      <c r="G106" s="188">
        <v>3000</v>
      </c>
      <c r="H106" s="188">
        <v>3000</v>
      </c>
      <c r="I106" s="188">
        <v>13000</v>
      </c>
      <c r="J106" s="188">
        <v>13000</v>
      </c>
      <c r="K106" s="188">
        <f>SUM(K337,K343)</f>
        <v>0</v>
      </c>
      <c r="L106" s="188">
        <f>SUM(L337,L343)</f>
        <v>0</v>
      </c>
      <c r="M106" s="425"/>
    </row>
    <row r="107" spans="1:13" ht="15">
      <c r="A107" s="294"/>
      <c r="B107" s="451"/>
      <c r="C107" s="452"/>
      <c r="D107" s="187">
        <v>383</v>
      </c>
      <c r="E107" s="187" t="s">
        <v>124</v>
      </c>
      <c r="F107" s="188">
        <f aca="true" t="shared" si="49" ref="F107:L107">F329</f>
        <v>0</v>
      </c>
      <c r="G107" s="188">
        <f t="shared" si="49"/>
        <v>0</v>
      </c>
      <c r="H107" s="188">
        <f t="shared" si="49"/>
        <v>0</v>
      </c>
      <c r="I107" s="188">
        <f t="shared" si="49"/>
        <v>0</v>
      </c>
      <c r="J107" s="188">
        <f t="shared" si="49"/>
        <v>0</v>
      </c>
      <c r="K107" s="188">
        <f t="shared" si="49"/>
        <v>0</v>
      </c>
      <c r="L107" s="188">
        <f t="shared" si="49"/>
        <v>0</v>
      </c>
      <c r="M107" s="425"/>
    </row>
    <row r="108" spans="1:13" ht="15.75">
      <c r="A108" s="292"/>
      <c r="B108" s="462"/>
      <c r="C108" s="463"/>
      <c r="D108" s="321">
        <v>41</v>
      </c>
      <c r="E108" s="321" t="s">
        <v>11</v>
      </c>
      <c r="F108" s="461">
        <f>SUM(F109)</f>
        <v>0</v>
      </c>
      <c r="G108" s="461">
        <f aca="true" t="shared" si="50" ref="G108:M108">SUM(G109)</f>
        <v>0</v>
      </c>
      <c r="H108" s="461">
        <f t="shared" si="50"/>
        <v>0</v>
      </c>
      <c r="I108" s="461">
        <f t="shared" si="50"/>
        <v>0</v>
      </c>
      <c r="J108" s="461">
        <f t="shared" si="50"/>
        <v>0</v>
      </c>
      <c r="K108" s="461">
        <f t="shared" si="50"/>
        <v>0</v>
      </c>
      <c r="L108" s="461">
        <f t="shared" si="50"/>
        <v>0</v>
      </c>
      <c r="M108" s="461">
        <f t="shared" si="50"/>
        <v>0</v>
      </c>
    </row>
    <row r="109" spans="1:13" ht="15">
      <c r="A109" s="294"/>
      <c r="B109" s="451"/>
      <c r="C109" s="452"/>
      <c r="D109" s="187">
        <v>411</v>
      </c>
      <c r="E109" s="187" t="s">
        <v>453</v>
      </c>
      <c r="F109" s="188">
        <f aca="true" t="shared" si="51" ref="F109:L109">F308</f>
        <v>0</v>
      </c>
      <c r="G109" s="188">
        <f t="shared" si="51"/>
        <v>0</v>
      </c>
      <c r="H109" s="188">
        <f t="shared" si="51"/>
        <v>0</v>
      </c>
      <c r="I109" s="188">
        <f t="shared" si="51"/>
        <v>0</v>
      </c>
      <c r="J109" s="188">
        <f t="shared" si="51"/>
        <v>0</v>
      </c>
      <c r="K109" s="188">
        <f t="shared" si="51"/>
        <v>0</v>
      </c>
      <c r="L109" s="188">
        <f t="shared" si="51"/>
        <v>0</v>
      </c>
      <c r="M109" s="425"/>
    </row>
    <row r="110" spans="1:13" ht="15.75">
      <c r="A110" s="453" t="s">
        <v>431</v>
      </c>
      <c r="B110" s="459"/>
      <c r="C110" s="454" t="s">
        <v>76</v>
      </c>
      <c r="D110" s="455"/>
      <c r="E110" s="455" t="s">
        <v>439</v>
      </c>
      <c r="F110" s="441">
        <f>SUM(F111,F114,F119,F125)</f>
        <v>0</v>
      </c>
      <c r="G110" s="441">
        <f>SUM(G111,G114,G119,G123,G125,G129)</f>
        <v>23032000</v>
      </c>
      <c r="H110" s="441">
        <f aca="true" t="shared" si="52" ref="H110:M110">SUM(H111,H114,H119,H123,H125,H129)</f>
        <v>22922000</v>
      </c>
      <c r="I110" s="441">
        <f t="shared" si="52"/>
        <v>8610000</v>
      </c>
      <c r="J110" s="441">
        <f t="shared" si="52"/>
        <v>8110000</v>
      </c>
      <c r="K110" s="441">
        <f t="shared" si="52"/>
        <v>0</v>
      </c>
      <c r="L110" s="441">
        <f t="shared" si="52"/>
        <v>0</v>
      </c>
      <c r="M110" s="441">
        <f t="shared" si="52"/>
        <v>0</v>
      </c>
    </row>
    <row r="111" spans="1:13" ht="15.75">
      <c r="A111" s="292"/>
      <c r="B111" s="462"/>
      <c r="C111" s="463"/>
      <c r="D111" s="321">
        <v>31</v>
      </c>
      <c r="E111" s="321" t="s">
        <v>6</v>
      </c>
      <c r="F111" s="461">
        <f>SUM(F112:F113)</f>
        <v>0</v>
      </c>
      <c r="G111" s="461">
        <f>SUM(G112:G113)</f>
        <v>0</v>
      </c>
      <c r="H111" s="461">
        <f aca="true" t="shared" si="53" ref="H111:M111">SUM(H112:H113)</f>
        <v>0</v>
      </c>
      <c r="I111" s="461">
        <f t="shared" si="53"/>
        <v>324000</v>
      </c>
      <c r="J111" s="461">
        <f t="shared" si="53"/>
        <v>324000</v>
      </c>
      <c r="K111" s="461">
        <f t="shared" si="53"/>
        <v>0</v>
      </c>
      <c r="L111" s="461">
        <f t="shared" si="53"/>
        <v>0</v>
      </c>
      <c r="M111" s="461">
        <f t="shared" si="53"/>
        <v>0</v>
      </c>
    </row>
    <row r="112" spans="1:13" ht="15">
      <c r="A112" s="294"/>
      <c r="B112" s="451"/>
      <c r="C112" s="452"/>
      <c r="D112" s="187">
        <v>311</v>
      </c>
      <c r="E112" s="187" t="s">
        <v>120</v>
      </c>
      <c r="F112" s="188">
        <f>F361</f>
        <v>0</v>
      </c>
      <c r="G112" s="188"/>
      <c r="H112" s="188"/>
      <c r="I112" s="188">
        <v>281000</v>
      </c>
      <c r="J112" s="188">
        <v>281000</v>
      </c>
      <c r="K112" s="188">
        <f>K361</f>
        <v>0</v>
      </c>
      <c r="L112" s="188">
        <f>L361</f>
        <v>0</v>
      </c>
      <c r="M112" s="425"/>
    </row>
    <row r="113" spans="1:13" ht="15">
      <c r="A113" s="294"/>
      <c r="B113" s="451"/>
      <c r="C113" s="452"/>
      <c r="D113" s="187">
        <v>313</v>
      </c>
      <c r="E113" s="187" t="s">
        <v>57</v>
      </c>
      <c r="F113" s="188">
        <f>F362</f>
        <v>0</v>
      </c>
      <c r="G113" s="188"/>
      <c r="H113" s="188"/>
      <c r="I113" s="188">
        <v>43000</v>
      </c>
      <c r="J113" s="188">
        <v>43000</v>
      </c>
      <c r="K113" s="188">
        <f>K362</f>
        <v>0</v>
      </c>
      <c r="L113" s="188">
        <f>L362</f>
        <v>0</v>
      </c>
      <c r="M113" s="425"/>
    </row>
    <row r="114" spans="1:13" ht="15.75">
      <c r="A114" s="292"/>
      <c r="B114" s="462"/>
      <c r="C114" s="463"/>
      <c r="D114" s="321">
        <v>32</v>
      </c>
      <c r="E114" s="321" t="s">
        <v>4</v>
      </c>
      <c r="F114" s="461">
        <f>SUM(F115:F118)</f>
        <v>0</v>
      </c>
      <c r="G114" s="461">
        <f>SUM(G115:G118)</f>
        <v>1232000</v>
      </c>
      <c r="H114" s="461">
        <f aca="true" t="shared" si="54" ref="H114:M114">SUM(H115:H118)</f>
        <v>632000</v>
      </c>
      <c r="I114" s="461">
        <f t="shared" si="54"/>
        <v>1255000</v>
      </c>
      <c r="J114" s="461">
        <f t="shared" si="54"/>
        <v>1255000</v>
      </c>
      <c r="K114" s="461">
        <f t="shared" si="54"/>
        <v>0</v>
      </c>
      <c r="L114" s="461">
        <f t="shared" si="54"/>
        <v>0</v>
      </c>
      <c r="M114" s="461">
        <f t="shared" si="54"/>
        <v>0</v>
      </c>
    </row>
    <row r="115" spans="1:13" ht="15">
      <c r="A115" s="294"/>
      <c r="B115" s="451"/>
      <c r="C115" s="452"/>
      <c r="D115" s="187">
        <v>321</v>
      </c>
      <c r="E115" s="187" t="s">
        <v>121</v>
      </c>
      <c r="F115" s="188">
        <f>SUM(F364)</f>
        <v>0</v>
      </c>
      <c r="G115" s="188"/>
      <c r="H115" s="188"/>
      <c r="I115" s="188">
        <v>23000</v>
      </c>
      <c r="J115" s="188">
        <v>23000</v>
      </c>
      <c r="K115" s="188">
        <f>SUM(K364)</f>
        <v>0</v>
      </c>
      <c r="L115" s="188">
        <f>SUM(L364)</f>
        <v>0</v>
      </c>
      <c r="M115" s="425"/>
    </row>
    <row r="116" spans="1:13" ht="15">
      <c r="A116" s="294"/>
      <c r="B116" s="451"/>
      <c r="C116" s="452"/>
      <c r="D116" s="187">
        <v>322</v>
      </c>
      <c r="E116" s="187" t="s">
        <v>59</v>
      </c>
      <c r="F116" s="188">
        <f>SUM(F351,F356,F365,F375,F387)</f>
        <v>0</v>
      </c>
      <c r="G116" s="188">
        <v>137000</v>
      </c>
      <c r="H116" s="188">
        <v>137000</v>
      </c>
      <c r="I116" s="188">
        <v>137000</v>
      </c>
      <c r="J116" s="188">
        <v>137000</v>
      </c>
      <c r="K116" s="188">
        <f>SUM(K351,K356,K365,K375,K387)</f>
        <v>0</v>
      </c>
      <c r="L116" s="188">
        <f>SUM(L351,L356,L365,L375,L387)</f>
        <v>0</v>
      </c>
      <c r="M116" s="425"/>
    </row>
    <row r="117" spans="1:13" ht="15">
      <c r="A117" s="294"/>
      <c r="B117" s="451"/>
      <c r="C117" s="452"/>
      <c r="D117" s="187">
        <v>323</v>
      </c>
      <c r="E117" s="187" t="s">
        <v>55</v>
      </c>
      <c r="F117" s="188">
        <f>SUM(F352,F357,F366,F376,F383,F388,F398,F402,F406,F410,F431,F444,F449)</f>
        <v>0</v>
      </c>
      <c r="G117" s="188">
        <v>1093000</v>
      </c>
      <c r="H117" s="188">
        <v>493000</v>
      </c>
      <c r="I117" s="188">
        <v>1093000</v>
      </c>
      <c r="J117" s="188">
        <v>1093000</v>
      </c>
      <c r="K117" s="188">
        <f>SUM(K352,K357,K366,K376,K383,K388,K398,K402,K406,K410,K431,K444,K449)</f>
        <v>0</v>
      </c>
      <c r="L117" s="188">
        <f>SUM(L352,L357,L366,L376,L383,L388,L398,L402,L406,L410,L431,L444,L449)</f>
        <v>0</v>
      </c>
      <c r="M117" s="425"/>
    </row>
    <row r="118" spans="1:13" ht="15">
      <c r="A118" s="294"/>
      <c r="B118" s="451"/>
      <c r="C118" s="452"/>
      <c r="D118" s="187">
        <v>329</v>
      </c>
      <c r="E118" s="187" t="s">
        <v>8</v>
      </c>
      <c r="F118" s="188">
        <f>SUM(F367)</f>
        <v>0</v>
      </c>
      <c r="G118" s="188">
        <v>2000</v>
      </c>
      <c r="H118" s="188">
        <v>2000</v>
      </c>
      <c r="I118" s="188">
        <v>2000</v>
      </c>
      <c r="J118" s="188">
        <v>2000</v>
      </c>
      <c r="K118" s="188">
        <f>SUM(K367)</f>
        <v>0</v>
      </c>
      <c r="L118" s="188">
        <f>SUM(L367)</f>
        <v>0</v>
      </c>
      <c r="M118" s="425"/>
    </row>
    <row r="119" spans="1:13" ht="15.75">
      <c r="A119" s="292"/>
      <c r="B119" s="462"/>
      <c r="C119" s="463"/>
      <c r="D119" s="321">
        <v>38</v>
      </c>
      <c r="E119" s="321" t="s">
        <v>34</v>
      </c>
      <c r="F119" s="461">
        <f>SUM(F120:F122)</f>
        <v>0</v>
      </c>
      <c r="G119" s="461">
        <f>SUM(G120:G122)</f>
        <v>0</v>
      </c>
      <c r="H119" s="461">
        <f aca="true" t="shared" si="55" ref="H119:M119">SUM(H120:H122)</f>
        <v>0</v>
      </c>
      <c r="I119" s="461">
        <f t="shared" si="55"/>
        <v>0</v>
      </c>
      <c r="J119" s="461">
        <f t="shared" si="55"/>
        <v>0</v>
      </c>
      <c r="K119" s="461">
        <f t="shared" si="55"/>
        <v>0</v>
      </c>
      <c r="L119" s="461">
        <f t="shared" si="55"/>
        <v>0</v>
      </c>
      <c r="M119" s="461">
        <f t="shared" si="55"/>
        <v>0</v>
      </c>
    </row>
    <row r="120" spans="1:13" ht="15">
      <c r="A120" s="294"/>
      <c r="B120" s="451"/>
      <c r="C120" s="452"/>
      <c r="D120" s="187">
        <v>381</v>
      </c>
      <c r="E120" s="187" t="s">
        <v>62</v>
      </c>
      <c r="F120" s="188">
        <f aca="true" t="shared" si="56" ref="F120:L120">F390</f>
        <v>0</v>
      </c>
      <c r="G120" s="188">
        <f t="shared" si="56"/>
        <v>0</v>
      </c>
      <c r="H120" s="188">
        <f t="shared" si="56"/>
        <v>0</v>
      </c>
      <c r="I120" s="188">
        <f t="shared" si="56"/>
        <v>0</v>
      </c>
      <c r="J120" s="188">
        <f t="shared" si="56"/>
        <v>0</v>
      </c>
      <c r="K120" s="188">
        <f t="shared" si="56"/>
        <v>0</v>
      </c>
      <c r="L120" s="188">
        <f t="shared" si="56"/>
        <v>0</v>
      </c>
      <c r="M120" s="425"/>
    </row>
    <row r="121" spans="1:13" ht="15">
      <c r="A121" s="294"/>
      <c r="B121" s="451"/>
      <c r="C121" s="452"/>
      <c r="D121" s="187">
        <v>386</v>
      </c>
      <c r="E121" s="187" t="s">
        <v>54</v>
      </c>
      <c r="F121" s="188">
        <f aca="true" t="shared" si="57" ref="F121:L121">SUM(F421)</f>
        <v>0</v>
      </c>
      <c r="G121" s="188">
        <f t="shared" si="57"/>
        <v>0</v>
      </c>
      <c r="H121" s="188">
        <f t="shared" si="57"/>
        <v>0</v>
      </c>
      <c r="I121" s="188">
        <f t="shared" si="57"/>
        <v>0</v>
      </c>
      <c r="J121" s="188">
        <f t="shared" si="57"/>
        <v>0</v>
      </c>
      <c r="K121" s="188">
        <f t="shared" si="57"/>
        <v>0</v>
      </c>
      <c r="L121" s="188">
        <f t="shared" si="57"/>
        <v>0</v>
      </c>
      <c r="M121" s="425"/>
    </row>
    <row r="122" spans="1:13" ht="15">
      <c r="A122" s="294"/>
      <c r="B122" s="451"/>
      <c r="C122" s="452"/>
      <c r="D122" s="187">
        <v>386</v>
      </c>
      <c r="E122" s="187" t="s">
        <v>459</v>
      </c>
      <c r="F122" s="188">
        <f aca="true" t="shared" si="58" ref="F122:L122">F435</f>
        <v>0</v>
      </c>
      <c r="G122" s="188">
        <f t="shared" si="58"/>
        <v>0</v>
      </c>
      <c r="H122" s="188">
        <f t="shared" si="58"/>
        <v>0</v>
      </c>
      <c r="I122" s="188">
        <f t="shared" si="58"/>
        <v>0</v>
      </c>
      <c r="J122" s="188">
        <f t="shared" si="58"/>
        <v>0</v>
      </c>
      <c r="K122" s="188">
        <f t="shared" si="58"/>
        <v>0</v>
      </c>
      <c r="L122" s="188">
        <f t="shared" si="58"/>
        <v>0</v>
      </c>
      <c r="M122" s="425"/>
    </row>
    <row r="123" spans="1:13" ht="15.75">
      <c r="A123" s="292"/>
      <c r="B123" s="462"/>
      <c r="C123" s="463"/>
      <c r="D123" s="321">
        <v>41</v>
      </c>
      <c r="E123" s="321" t="s">
        <v>484</v>
      </c>
      <c r="F123" s="461"/>
      <c r="G123" s="461">
        <f aca="true" t="shared" si="59" ref="G123:M123">SUM(G124)</f>
        <v>0</v>
      </c>
      <c r="H123" s="461">
        <f t="shared" si="59"/>
        <v>0</v>
      </c>
      <c r="I123" s="461">
        <f t="shared" si="59"/>
        <v>0</v>
      </c>
      <c r="J123" s="461">
        <f t="shared" si="59"/>
        <v>0</v>
      </c>
      <c r="K123" s="461">
        <f t="shared" si="59"/>
        <v>0</v>
      </c>
      <c r="L123" s="461">
        <f t="shared" si="59"/>
        <v>0</v>
      </c>
      <c r="M123" s="461">
        <f t="shared" si="59"/>
        <v>0</v>
      </c>
    </row>
    <row r="124" spans="1:13" ht="15">
      <c r="A124" s="294"/>
      <c r="B124" s="451"/>
      <c r="C124" s="452"/>
      <c r="D124" s="187">
        <v>411</v>
      </c>
      <c r="E124" s="187" t="s">
        <v>485</v>
      </c>
      <c r="F124" s="188"/>
      <c r="G124" s="188"/>
      <c r="H124" s="188">
        <v>0</v>
      </c>
      <c r="I124" s="188"/>
      <c r="J124" s="188"/>
      <c r="K124" s="188"/>
      <c r="L124" s="188"/>
      <c r="M124" s="425"/>
    </row>
    <row r="125" spans="1:13" ht="15.75">
      <c r="A125" s="292"/>
      <c r="B125" s="462"/>
      <c r="C125" s="463"/>
      <c r="D125" s="321">
        <v>42</v>
      </c>
      <c r="E125" s="321" t="s">
        <v>12</v>
      </c>
      <c r="F125" s="461">
        <f>SUM(F126:F128)</f>
        <v>0</v>
      </c>
      <c r="G125" s="461">
        <f>SUM(G126:G128)</f>
        <v>21650000</v>
      </c>
      <c r="H125" s="461">
        <f aca="true" t="shared" si="60" ref="H125:M125">SUM(H126:H128)</f>
        <v>21580000</v>
      </c>
      <c r="I125" s="461">
        <f t="shared" si="60"/>
        <v>6531000</v>
      </c>
      <c r="J125" s="461">
        <f t="shared" si="60"/>
        <v>6031000</v>
      </c>
      <c r="K125" s="461">
        <f t="shared" si="60"/>
        <v>0</v>
      </c>
      <c r="L125" s="461">
        <f t="shared" si="60"/>
        <v>0</v>
      </c>
      <c r="M125" s="461">
        <f t="shared" si="60"/>
        <v>0</v>
      </c>
    </row>
    <row r="126" spans="1:13" ht="15">
      <c r="A126" s="294"/>
      <c r="B126" s="451"/>
      <c r="C126" s="452"/>
      <c r="D126" s="187">
        <v>421</v>
      </c>
      <c r="E126" s="187" t="s">
        <v>65</v>
      </c>
      <c r="F126" s="188">
        <f>SUM(F379,F393,F416,F425)</f>
        <v>0</v>
      </c>
      <c r="G126" s="188">
        <v>21650000</v>
      </c>
      <c r="H126" s="188">
        <v>21580000</v>
      </c>
      <c r="I126" s="188">
        <v>6531000</v>
      </c>
      <c r="J126" s="188">
        <v>6031000</v>
      </c>
      <c r="K126" s="188">
        <f>SUM(K379,K393,K416,K425)</f>
        <v>0</v>
      </c>
      <c r="L126" s="188">
        <f>SUM(L379,L393,L416,L425)</f>
        <v>0</v>
      </c>
      <c r="M126" s="425"/>
    </row>
    <row r="127" spans="1:13" ht="15">
      <c r="A127" s="294"/>
      <c r="B127" s="451"/>
      <c r="C127" s="452"/>
      <c r="D127" s="187">
        <v>422</v>
      </c>
      <c r="E127" s="187" t="s">
        <v>53</v>
      </c>
      <c r="F127" s="188">
        <f>SUM(F370,F394,F439)</f>
        <v>0</v>
      </c>
      <c r="G127" s="188">
        <v>0</v>
      </c>
      <c r="H127" s="188">
        <v>0</v>
      </c>
      <c r="I127" s="188">
        <f>SUM(I370,I394,I439)</f>
        <v>0</v>
      </c>
      <c r="J127" s="188">
        <f>SUM(J370,J394,J439)</f>
        <v>0</v>
      </c>
      <c r="K127" s="188">
        <f>SUM(K370,K394,K439)</f>
        <v>0</v>
      </c>
      <c r="L127" s="188">
        <f>SUM(L370,L394,L439)</f>
        <v>0</v>
      </c>
      <c r="M127" s="425"/>
    </row>
    <row r="128" spans="1:13" ht="15">
      <c r="A128" s="294"/>
      <c r="B128" s="451"/>
      <c r="C128" s="452"/>
      <c r="D128" s="187">
        <v>423</v>
      </c>
      <c r="E128" s="187" t="s">
        <v>460</v>
      </c>
      <c r="F128" s="188">
        <f aca="true" t="shared" si="61" ref="F128:L128">F371</f>
        <v>0</v>
      </c>
      <c r="G128" s="188">
        <f t="shared" si="61"/>
        <v>0</v>
      </c>
      <c r="H128" s="188">
        <f t="shared" si="61"/>
        <v>0</v>
      </c>
      <c r="I128" s="188">
        <f t="shared" si="61"/>
        <v>0</v>
      </c>
      <c r="J128" s="188">
        <f t="shared" si="61"/>
        <v>0</v>
      </c>
      <c r="K128" s="188">
        <f t="shared" si="61"/>
        <v>0</v>
      </c>
      <c r="L128" s="188">
        <f t="shared" si="61"/>
        <v>0</v>
      </c>
      <c r="M128" s="425"/>
    </row>
    <row r="129" spans="1:13" ht="15.75">
      <c r="A129" s="292"/>
      <c r="B129" s="462"/>
      <c r="C129" s="463"/>
      <c r="D129" s="321">
        <v>45</v>
      </c>
      <c r="E129" s="321" t="s">
        <v>479</v>
      </c>
      <c r="F129" s="461"/>
      <c r="G129" s="461">
        <f aca="true" t="shared" si="62" ref="G129:M129">SUM(G130)</f>
        <v>150000</v>
      </c>
      <c r="H129" s="461">
        <f t="shared" si="62"/>
        <v>710000</v>
      </c>
      <c r="I129" s="461">
        <f t="shared" si="62"/>
        <v>500000</v>
      </c>
      <c r="J129" s="461">
        <f t="shared" si="62"/>
        <v>500000</v>
      </c>
      <c r="K129" s="461">
        <f t="shared" si="62"/>
        <v>0</v>
      </c>
      <c r="L129" s="461">
        <f t="shared" si="62"/>
        <v>0</v>
      </c>
      <c r="M129" s="461">
        <f t="shared" si="62"/>
        <v>0</v>
      </c>
    </row>
    <row r="130" spans="1:13" ht="15">
      <c r="A130" s="294"/>
      <c r="B130" s="451"/>
      <c r="C130" s="452"/>
      <c r="D130" s="187">
        <v>451</v>
      </c>
      <c r="E130" s="187" t="s">
        <v>480</v>
      </c>
      <c r="F130" s="188"/>
      <c r="G130" s="188">
        <v>150000</v>
      </c>
      <c r="H130" s="188">
        <v>710000</v>
      </c>
      <c r="I130" s="188">
        <v>500000</v>
      </c>
      <c r="J130" s="188">
        <v>500000</v>
      </c>
      <c r="K130" s="188"/>
      <c r="L130" s="188"/>
      <c r="M130" s="425"/>
    </row>
    <row r="131" spans="1:13" ht="15.75">
      <c r="A131" s="453" t="s">
        <v>431</v>
      </c>
      <c r="B131" s="459"/>
      <c r="C131" s="454" t="s">
        <v>440</v>
      </c>
      <c r="D131" s="455"/>
      <c r="E131" s="455" t="s">
        <v>441</v>
      </c>
      <c r="F131" s="438">
        <f aca="true" t="shared" si="63" ref="F131:M131">SUM(F132,F135,F138,F140)</f>
        <v>0</v>
      </c>
      <c r="G131" s="438">
        <f>SUM(G132,G135,G138,G140)</f>
        <v>22000</v>
      </c>
      <c r="H131" s="438">
        <f t="shared" si="63"/>
        <v>72000</v>
      </c>
      <c r="I131" s="438">
        <f t="shared" si="63"/>
        <v>22000</v>
      </c>
      <c r="J131" s="438">
        <f t="shared" si="63"/>
        <v>22000</v>
      </c>
      <c r="K131" s="438">
        <f t="shared" si="63"/>
        <v>0</v>
      </c>
      <c r="L131" s="438">
        <f t="shared" si="63"/>
        <v>0</v>
      </c>
      <c r="M131" s="438">
        <f t="shared" si="63"/>
        <v>0</v>
      </c>
    </row>
    <row r="132" spans="1:13" ht="12.75">
      <c r="A132" s="292"/>
      <c r="B132" s="460"/>
      <c r="C132" s="460"/>
      <c r="D132" s="321">
        <v>32</v>
      </c>
      <c r="E132" s="321" t="s">
        <v>4</v>
      </c>
      <c r="F132" s="461">
        <f>SUM(F133:F134)</f>
        <v>0</v>
      </c>
      <c r="G132" s="461">
        <f>SUM(G133:G134)</f>
        <v>10000</v>
      </c>
      <c r="H132" s="461">
        <f aca="true" t="shared" si="64" ref="H132:M132">SUM(H133:H134)</f>
        <v>10000</v>
      </c>
      <c r="I132" s="461">
        <f t="shared" si="64"/>
        <v>10000</v>
      </c>
      <c r="J132" s="461">
        <f t="shared" si="64"/>
        <v>10000</v>
      </c>
      <c r="K132" s="461">
        <f t="shared" si="64"/>
        <v>0</v>
      </c>
      <c r="L132" s="461">
        <f t="shared" si="64"/>
        <v>0</v>
      </c>
      <c r="M132" s="461">
        <f t="shared" si="64"/>
        <v>0</v>
      </c>
    </row>
    <row r="133" spans="1:13" ht="12.75">
      <c r="A133" s="294"/>
      <c r="B133" s="424"/>
      <c r="C133" s="424"/>
      <c r="D133" s="187">
        <v>322</v>
      </c>
      <c r="E133" s="187" t="s">
        <v>59</v>
      </c>
      <c r="F133" s="188">
        <f>F457</f>
        <v>0</v>
      </c>
      <c r="G133" s="188">
        <v>10000</v>
      </c>
      <c r="H133" s="188">
        <v>10000</v>
      </c>
      <c r="I133" s="188">
        <v>10000</v>
      </c>
      <c r="J133" s="188">
        <v>10000</v>
      </c>
      <c r="K133" s="188">
        <f aca="true" t="shared" si="65" ref="I133:L134">K457</f>
        <v>0</v>
      </c>
      <c r="L133" s="188">
        <f t="shared" si="65"/>
        <v>0</v>
      </c>
      <c r="M133" s="425"/>
    </row>
    <row r="134" spans="1:13" ht="12.75">
      <c r="A134" s="294"/>
      <c r="B134" s="424"/>
      <c r="C134" s="424"/>
      <c r="D134" s="187">
        <v>323</v>
      </c>
      <c r="E134" s="187" t="s">
        <v>461</v>
      </c>
      <c r="F134" s="188">
        <f>F458</f>
        <v>0</v>
      </c>
      <c r="G134" s="188">
        <f>G458</f>
        <v>0</v>
      </c>
      <c r="H134" s="188">
        <f>H458</f>
        <v>0</v>
      </c>
      <c r="I134" s="188">
        <f t="shared" si="65"/>
        <v>0</v>
      </c>
      <c r="J134" s="188">
        <f t="shared" si="65"/>
        <v>0</v>
      </c>
      <c r="K134" s="188">
        <f t="shared" si="65"/>
        <v>0</v>
      </c>
      <c r="L134" s="188">
        <f t="shared" si="65"/>
        <v>0</v>
      </c>
      <c r="M134" s="425"/>
    </row>
    <row r="135" spans="1:13" ht="12.75">
      <c r="A135" s="292"/>
      <c r="B135" s="460"/>
      <c r="C135" s="460"/>
      <c r="D135" s="321">
        <v>36</v>
      </c>
      <c r="E135" s="321" t="s">
        <v>133</v>
      </c>
      <c r="F135" s="461">
        <f>SUM(F136:F137)</f>
        <v>0</v>
      </c>
      <c r="G135" s="461">
        <f>SUM(G136:G137)</f>
        <v>12000</v>
      </c>
      <c r="H135" s="461">
        <f aca="true" t="shared" si="66" ref="H135:M135">SUM(H136:H137)</f>
        <v>12000</v>
      </c>
      <c r="I135" s="461">
        <f t="shared" si="66"/>
        <v>12000</v>
      </c>
      <c r="J135" s="461">
        <f t="shared" si="66"/>
        <v>12000</v>
      </c>
      <c r="K135" s="461">
        <f t="shared" si="66"/>
        <v>0</v>
      </c>
      <c r="L135" s="461">
        <f t="shared" si="66"/>
        <v>0</v>
      </c>
      <c r="M135" s="461">
        <f t="shared" si="66"/>
        <v>0</v>
      </c>
    </row>
    <row r="136" spans="1:13" ht="12.75">
      <c r="A136" s="294"/>
      <c r="B136" s="424"/>
      <c r="C136" s="424"/>
      <c r="D136" s="187">
        <v>363</v>
      </c>
      <c r="E136" s="187" t="s">
        <v>37</v>
      </c>
      <c r="F136" s="188">
        <f>F469</f>
        <v>0</v>
      </c>
      <c r="G136" s="188">
        <v>12000</v>
      </c>
      <c r="H136" s="188">
        <v>12000</v>
      </c>
      <c r="I136" s="188">
        <v>12000</v>
      </c>
      <c r="J136" s="188">
        <v>12000</v>
      </c>
      <c r="K136" s="188">
        <f>K469</f>
        <v>0</v>
      </c>
      <c r="L136" s="188">
        <f>L469</f>
        <v>0</v>
      </c>
      <c r="M136" s="425"/>
    </row>
    <row r="137" spans="1:13" ht="12.75">
      <c r="A137" s="294"/>
      <c r="B137" s="424"/>
      <c r="C137" s="424"/>
      <c r="D137" s="187">
        <v>366</v>
      </c>
      <c r="E137" s="187" t="s">
        <v>458</v>
      </c>
      <c r="F137" s="188">
        <f aca="true" t="shared" si="67" ref="F137:L137">SUM(F460,F470,F476)</f>
        <v>0</v>
      </c>
      <c r="G137" s="188">
        <f t="shared" si="67"/>
        <v>0</v>
      </c>
      <c r="H137" s="188">
        <f t="shared" si="67"/>
        <v>0</v>
      </c>
      <c r="I137" s="188">
        <f t="shared" si="67"/>
        <v>0</v>
      </c>
      <c r="J137" s="188">
        <f t="shared" si="67"/>
        <v>0</v>
      </c>
      <c r="K137" s="188">
        <f t="shared" si="67"/>
        <v>0</v>
      </c>
      <c r="L137" s="188">
        <f t="shared" si="67"/>
        <v>0</v>
      </c>
      <c r="M137" s="425"/>
    </row>
    <row r="138" spans="1:13" ht="12.75">
      <c r="A138" s="292"/>
      <c r="B138" s="460"/>
      <c r="C138" s="460"/>
      <c r="D138" s="321">
        <v>37</v>
      </c>
      <c r="E138" s="321" t="s">
        <v>462</v>
      </c>
      <c r="F138" s="461">
        <f>SUM(F139)</f>
        <v>0</v>
      </c>
      <c r="G138" s="461">
        <f aca="true" t="shared" si="68" ref="G138:M138">SUM(G139)</f>
        <v>0</v>
      </c>
      <c r="H138" s="461">
        <f t="shared" si="68"/>
        <v>50000</v>
      </c>
      <c r="I138" s="461">
        <f t="shared" si="68"/>
        <v>0</v>
      </c>
      <c r="J138" s="461">
        <f t="shared" si="68"/>
        <v>0</v>
      </c>
      <c r="K138" s="461">
        <f t="shared" si="68"/>
        <v>0</v>
      </c>
      <c r="L138" s="461">
        <f t="shared" si="68"/>
        <v>0</v>
      </c>
      <c r="M138" s="461">
        <f t="shared" si="68"/>
        <v>0</v>
      </c>
    </row>
    <row r="139" spans="1:13" ht="33.75">
      <c r="A139" s="294"/>
      <c r="B139" s="424"/>
      <c r="C139" s="424"/>
      <c r="D139" s="187">
        <v>372</v>
      </c>
      <c r="E139" s="155" t="s">
        <v>463</v>
      </c>
      <c r="F139" s="188">
        <f>SUM(F472,F480)</f>
        <v>0</v>
      </c>
      <c r="G139" s="188">
        <f>SUM(G472,G480)</f>
        <v>0</v>
      </c>
      <c r="H139" s="188">
        <v>50000</v>
      </c>
      <c r="I139" s="188">
        <f>SUM(I472,I480)</f>
        <v>0</v>
      </c>
      <c r="J139" s="188">
        <f>SUM(J472,J480)</f>
        <v>0</v>
      </c>
      <c r="K139" s="188">
        <f>SUM(K472,K480)</f>
        <v>0</v>
      </c>
      <c r="L139" s="188">
        <f>SUM(L472,L480)</f>
        <v>0</v>
      </c>
      <c r="M139" s="425"/>
    </row>
    <row r="140" spans="1:13" ht="12.75">
      <c r="A140" s="292"/>
      <c r="B140" s="460"/>
      <c r="C140" s="460"/>
      <c r="D140" s="321">
        <v>41</v>
      </c>
      <c r="E140" s="321" t="s">
        <v>464</v>
      </c>
      <c r="F140" s="461">
        <f>SUM(F141)</f>
        <v>0</v>
      </c>
      <c r="G140" s="461">
        <f aca="true" t="shared" si="69" ref="G140:M140">SUM(G141)</f>
        <v>0</v>
      </c>
      <c r="H140" s="461">
        <f t="shared" si="69"/>
        <v>0</v>
      </c>
      <c r="I140" s="461">
        <f t="shared" si="69"/>
        <v>0</v>
      </c>
      <c r="J140" s="461">
        <f t="shared" si="69"/>
        <v>0</v>
      </c>
      <c r="K140" s="461">
        <f t="shared" si="69"/>
        <v>0</v>
      </c>
      <c r="L140" s="461">
        <f t="shared" si="69"/>
        <v>0</v>
      </c>
      <c r="M140" s="461">
        <f t="shared" si="69"/>
        <v>0</v>
      </c>
    </row>
    <row r="141" spans="1:13" ht="12.75">
      <c r="A141" s="294"/>
      <c r="B141" s="424"/>
      <c r="C141" s="424"/>
      <c r="D141" s="187">
        <v>412</v>
      </c>
      <c r="E141" s="187" t="s">
        <v>465</v>
      </c>
      <c r="F141" s="188">
        <f aca="true" t="shared" si="70" ref="F141:L141">F464</f>
        <v>0</v>
      </c>
      <c r="G141" s="188">
        <f t="shared" si="70"/>
        <v>0</v>
      </c>
      <c r="H141" s="188">
        <f t="shared" si="70"/>
        <v>0</v>
      </c>
      <c r="I141" s="188">
        <f t="shared" si="70"/>
        <v>0</v>
      </c>
      <c r="J141" s="188">
        <f t="shared" si="70"/>
        <v>0</v>
      </c>
      <c r="K141" s="188">
        <f t="shared" si="70"/>
        <v>0</v>
      </c>
      <c r="L141" s="188">
        <f t="shared" si="70"/>
        <v>0</v>
      </c>
      <c r="M141" s="425"/>
    </row>
    <row r="142" spans="1:13" ht="12.75">
      <c r="A142" s="453" t="s">
        <v>431</v>
      </c>
      <c r="B142" s="440"/>
      <c r="C142" s="454" t="s">
        <v>387</v>
      </c>
      <c r="D142" s="455"/>
      <c r="E142" s="455" t="s">
        <v>442</v>
      </c>
      <c r="F142" s="441">
        <f>SUM(F143,F146,F148)</f>
        <v>0</v>
      </c>
      <c r="G142" s="441">
        <f>SUM(G143,G146,G148)</f>
        <v>160000</v>
      </c>
      <c r="H142" s="441">
        <f aca="true" t="shared" si="71" ref="H142:M142">SUM(H143,H146,H148)</f>
        <v>160000</v>
      </c>
      <c r="I142" s="441">
        <f t="shared" si="71"/>
        <v>160000</v>
      </c>
      <c r="J142" s="441">
        <f t="shared" si="71"/>
        <v>160000</v>
      </c>
      <c r="K142" s="441">
        <f t="shared" si="71"/>
        <v>0</v>
      </c>
      <c r="L142" s="441">
        <f t="shared" si="71"/>
        <v>0</v>
      </c>
      <c r="M142" s="441">
        <f t="shared" si="71"/>
        <v>0</v>
      </c>
    </row>
    <row r="143" spans="1:13" ht="12.75">
      <c r="A143" s="292"/>
      <c r="B143" s="460"/>
      <c r="C143" s="460"/>
      <c r="D143" s="321">
        <v>32</v>
      </c>
      <c r="E143" s="321" t="s">
        <v>4</v>
      </c>
      <c r="F143" s="461">
        <f>SUM(F144:F145)</f>
        <v>0</v>
      </c>
      <c r="G143" s="461">
        <f>SUM(G144:G145)</f>
        <v>0</v>
      </c>
      <c r="H143" s="461">
        <f aca="true" t="shared" si="72" ref="H143:M143">SUM(H144:H145)</f>
        <v>0</v>
      </c>
      <c r="I143" s="461">
        <f t="shared" si="72"/>
        <v>0</v>
      </c>
      <c r="J143" s="461">
        <f t="shared" si="72"/>
        <v>0</v>
      </c>
      <c r="K143" s="461">
        <f t="shared" si="72"/>
        <v>0</v>
      </c>
      <c r="L143" s="461">
        <f t="shared" si="72"/>
        <v>0</v>
      </c>
      <c r="M143" s="461">
        <f t="shared" si="72"/>
        <v>0</v>
      </c>
    </row>
    <row r="144" spans="1:13" ht="12.75">
      <c r="A144" s="294"/>
      <c r="B144" s="424"/>
      <c r="C144" s="424"/>
      <c r="D144" s="187">
        <v>322</v>
      </c>
      <c r="E144" s="187" t="s">
        <v>59</v>
      </c>
      <c r="F144" s="188">
        <f>F491</f>
        <v>0</v>
      </c>
      <c r="G144" s="188">
        <f>G491</f>
        <v>0</v>
      </c>
      <c r="H144" s="188">
        <f aca="true" t="shared" si="73" ref="H144:L145">H491</f>
        <v>0</v>
      </c>
      <c r="I144" s="188">
        <f t="shared" si="73"/>
        <v>0</v>
      </c>
      <c r="J144" s="188">
        <f t="shared" si="73"/>
        <v>0</v>
      </c>
      <c r="K144" s="188">
        <f t="shared" si="73"/>
        <v>0</v>
      </c>
      <c r="L144" s="188">
        <f t="shared" si="73"/>
        <v>0</v>
      </c>
      <c r="M144" s="425"/>
    </row>
    <row r="145" spans="1:13" ht="12.75">
      <c r="A145" s="294"/>
      <c r="B145" s="424"/>
      <c r="C145" s="424"/>
      <c r="D145" s="187">
        <v>323</v>
      </c>
      <c r="E145" s="187" t="s">
        <v>55</v>
      </c>
      <c r="F145" s="188">
        <f>F492</f>
        <v>0</v>
      </c>
      <c r="G145" s="188">
        <f>G492</f>
        <v>0</v>
      </c>
      <c r="H145" s="188">
        <f t="shared" si="73"/>
        <v>0</v>
      </c>
      <c r="I145" s="188">
        <f t="shared" si="73"/>
        <v>0</v>
      </c>
      <c r="J145" s="188">
        <f t="shared" si="73"/>
        <v>0</v>
      </c>
      <c r="K145" s="188">
        <f t="shared" si="73"/>
        <v>0</v>
      </c>
      <c r="L145" s="188">
        <f t="shared" si="73"/>
        <v>0</v>
      </c>
      <c r="M145" s="425"/>
    </row>
    <row r="146" spans="1:13" ht="12.75">
      <c r="A146" s="292"/>
      <c r="B146" s="460"/>
      <c r="C146" s="460"/>
      <c r="D146" s="321">
        <v>36</v>
      </c>
      <c r="E146" s="321" t="s">
        <v>13</v>
      </c>
      <c r="F146" s="461">
        <f>SUM(F147)</f>
        <v>0</v>
      </c>
      <c r="G146" s="461">
        <f aca="true" t="shared" si="74" ref="G146:M146">SUM(G147)</f>
        <v>30000</v>
      </c>
      <c r="H146" s="461">
        <f t="shared" si="74"/>
        <v>30000</v>
      </c>
      <c r="I146" s="461">
        <f t="shared" si="74"/>
        <v>30000</v>
      </c>
      <c r="J146" s="461">
        <f t="shared" si="74"/>
        <v>30000</v>
      </c>
      <c r="K146" s="461">
        <f t="shared" si="74"/>
        <v>0</v>
      </c>
      <c r="L146" s="461">
        <f t="shared" si="74"/>
        <v>0</v>
      </c>
      <c r="M146" s="461">
        <f t="shared" si="74"/>
        <v>0</v>
      </c>
    </row>
    <row r="147" spans="1:13" ht="12.75">
      <c r="A147" s="294"/>
      <c r="B147" s="424"/>
      <c r="C147" s="424"/>
      <c r="D147" s="187">
        <v>363</v>
      </c>
      <c r="E147" s="187" t="s">
        <v>486</v>
      </c>
      <c r="F147" s="188">
        <f>SUM(F494)</f>
        <v>0</v>
      </c>
      <c r="G147" s="188">
        <v>30000</v>
      </c>
      <c r="H147" s="188">
        <v>30000</v>
      </c>
      <c r="I147" s="188">
        <v>30000</v>
      </c>
      <c r="J147" s="188">
        <v>30000</v>
      </c>
      <c r="K147" s="188">
        <f>SUM(K494)</f>
        <v>0</v>
      </c>
      <c r="L147" s="188">
        <f>SUM(L494)</f>
        <v>0</v>
      </c>
      <c r="M147" s="425"/>
    </row>
    <row r="148" spans="1:13" ht="12.75">
      <c r="A148" s="292"/>
      <c r="B148" s="460"/>
      <c r="C148" s="460"/>
      <c r="D148" s="321">
        <v>38</v>
      </c>
      <c r="E148" s="321" t="s">
        <v>5</v>
      </c>
      <c r="F148" s="461">
        <f>SUM(F149)</f>
        <v>0</v>
      </c>
      <c r="G148" s="461">
        <f aca="true" t="shared" si="75" ref="G148:M148">SUM(G149)</f>
        <v>130000</v>
      </c>
      <c r="H148" s="461">
        <f t="shared" si="75"/>
        <v>130000</v>
      </c>
      <c r="I148" s="461">
        <f t="shared" si="75"/>
        <v>130000</v>
      </c>
      <c r="J148" s="461">
        <f t="shared" si="75"/>
        <v>130000</v>
      </c>
      <c r="K148" s="461">
        <f t="shared" si="75"/>
        <v>0</v>
      </c>
      <c r="L148" s="461">
        <f t="shared" si="75"/>
        <v>0</v>
      </c>
      <c r="M148" s="461">
        <f t="shared" si="75"/>
        <v>0</v>
      </c>
    </row>
    <row r="149" spans="1:13" ht="12.75">
      <c r="A149" s="294"/>
      <c r="B149" s="424"/>
      <c r="C149" s="424"/>
      <c r="D149" s="187">
        <v>381</v>
      </c>
      <c r="E149" s="187" t="s">
        <v>62</v>
      </c>
      <c r="F149" s="188">
        <f>SUM(F487,F498)</f>
        <v>0</v>
      </c>
      <c r="G149" s="188">
        <v>130000</v>
      </c>
      <c r="H149" s="188">
        <v>130000</v>
      </c>
      <c r="I149" s="188">
        <v>130000</v>
      </c>
      <c r="J149" s="188">
        <v>130000</v>
      </c>
      <c r="K149" s="188">
        <f>SUM(K487,K498)</f>
        <v>0</v>
      </c>
      <c r="L149" s="188">
        <f>SUM(L487,L498)</f>
        <v>0</v>
      </c>
      <c r="M149" s="425"/>
    </row>
    <row r="150" spans="1:13" ht="12.75">
      <c r="A150" s="453" t="s">
        <v>431</v>
      </c>
      <c r="B150" s="440"/>
      <c r="C150" s="454" t="s">
        <v>368</v>
      </c>
      <c r="D150" s="455"/>
      <c r="E150" s="455" t="s">
        <v>443</v>
      </c>
      <c r="F150" s="441">
        <f>SUM(F151)</f>
        <v>0</v>
      </c>
      <c r="G150" s="441">
        <f aca="true" t="shared" si="76" ref="G150:M151">SUM(G151)</f>
        <v>100000</v>
      </c>
      <c r="H150" s="441">
        <f t="shared" si="76"/>
        <v>100000</v>
      </c>
      <c r="I150" s="441">
        <f t="shared" si="76"/>
        <v>80000</v>
      </c>
      <c r="J150" s="441">
        <f t="shared" si="76"/>
        <v>80000</v>
      </c>
      <c r="K150" s="441">
        <f t="shared" si="76"/>
        <v>0</v>
      </c>
      <c r="L150" s="441">
        <f t="shared" si="76"/>
        <v>0</v>
      </c>
      <c r="M150" s="441">
        <f t="shared" si="76"/>
        <v>0</v>
      </c>
    </row>
    <row r="151" spans="1:13" ht="12.75">
      <c r="A151" s="292"/>
      <c r="B151" s="460"/>
      <c r="C151" s="460"/>
      <c r="D151" s="321">
        <v>38</v>
      </c>
      <c r="E151" s="321" t="s">
        <v>5</v>
      </c>
      <c r="F151" s="461">
        <f>SUM(F152)</f>
        <v>0</v>
      </c>
      <c r="G151" s="461">
        <f t="shared" si="76"/>
        <v>100000</v>
      </c>
      <c r="H151" s="461">
        <f t="shared" si="76"/>
        <v>100000</v>
      </c>
      <c r="I151" s="461">
        <f t="shared" si="76"/>
        <v>80000</v>
      </c>
      <c r="J151" s="461">
        <f t="shared" si="76"/>
        <v>80000</v>
      </c>
      <c r="K151" s="461">
        <f t="shared" si="76"/>
        <v>0</v>
      </c>
      <c r="L151" s="461">
        <f t="shared" si="76"/>
        <v>0</v>
      </c>
      <c r="M151" s="461">
        <f t="shared" si="76"/>
        <v>0</v>
      </c>
    </row>
    <row r="152" spans="1:13" ht="12.75">
      <c r="A152" s="294"/>
      <c r="B152" s="424"/>
      <c r="C152" s="424"/>
      <c r="D152" s="187">
        <v>381</v>
      </c>
      <c r="E152" s="187" t="s">
        <v>62</v>
      </c>
      <c r="F152" s="188">
        <f>F505</f>
        <v>0</v>
      </c>
      <c r="G152" s="188">
        <v>100000</v>
      </c>
      <c r="H152" s="188">
        <v>100000</v>
      </c>
      <c r="I152" s="188">
        <v>80000</v>
      </c>
      <c r="J152" s="188">
        <v>80000</v>
      </c>
      <c r="K152" s="188">
        <f>K505</f>
        <v>0</v>
      </c>
      <c r="L152" s="188">
        <f>L505</f>
        <v>0</v>
      </c>
      <c r="M152" s="425"/>
    </row>
    <row r="153" spans="1:13" ht="12.75">
      <c r="A153" s="453" t="s">
        <v>431</v>
      </c>
      <c r="B153" s="440"/>
      <c r="C153" s="454" t="s">
        <v>91</v>
      </c>
      <c r="D153" s="455"/>
      <c r="E153" s="455" t="s">
        <v>444</v>
      </c>
      <c r="F153" s="441">
        <f>SUM(F154,F160,F162)</f>
        <v>0</v>
      </c>
      <c r="G153" s="441">
        <f>SUM(G154,G157,G160,G162)</f>
        <v>821000</v>
      </c>
      <c r="H153" s="441">
        <f aca="true" t="shared" si="77" ref="H153:M153">SUM(H154,H157,H160,H162)</f>
        <v>821000</v>
      </c>
      <c r="I153" s="441">
        <f t="shared" si="77"/>
        <v>771000</v>
      </c>
      <c r="J153" s="441">
        <f t="shared" si="77"/>
        <v>771000</v>
      </c>
      <c r="K153" s="441">
        <f t="shared" si="77"/>
        <v>0</v>
      </c>
      <c r="L153" s="441">
        <f t="shared" si="77"/>
        <v>0</v>
      </c>
      <c r="M153" s="441">
        <f t="shared" si="77"/>
        <v>0</v>
      </c>
    </row>
    <row r="154" spans="1:13" ht="12.75">
      <c r="A154" s="292"/>
      <c r="B154" s="460"/>
      <c r="C154" s="460"/>
      <c r="D154" s="321">
        <v>31</v>
      </c>
      <c r="E154" s="321" t="s">
        <v>6</v>
      </c>
      <c r="F154" s="461">
        <f>SUM(F155:F156)</f>
        <v>0</v>
      </c>
      <c r="G154" s="461">
        <f>SUM(G155:G156)</f>
        <v>406000</v>
      </c>
      <c r="H154" s="461">
        <f aca="true" t="shared" si="78" ref="H154:M154">SUM(H155:H156)</f>
        <v>406000</v>
      </c>
      <c r="I154" s="461">
        <f t="shared" si="78"/>
        <v>406000</v>
      </c>
      <c r="J154" s="461">
        <f t="shared" si="78"/>
        <v>406000</v>
      </c>
      <c r="K154" s="461">
        <f t="shared" si="78"/>
        <v>0</v>
      </c>
      <c r="L154" s="461">
        <f t="shared" si="78"/>
        <v>0</v>
      </c>
      <c r="M154" s="461">
        <f t="shared" si="78"/>
        <v>0</v>
      </c>
    </row>
    <row r="155" spans="1:13" ht="12.75">
      <c r="A155" s="294"/>
      <c r="B155" s="424"/>
      <c r="C155" s="424"/>
      <c r="D155" s="187">
        <v>311</v>
      </c>
      <c r="E155" s="187" t="s">
        <v>120</v>
      </c>
      <c r="F155" s="188">
        <f>F526</f>
        <v>0</v>
      </c>
      <c r="G155" s="188">
        <v>350000</v>
      </c>
      <c r="H155" s="188">
        <v>350000</v>
      </c>
      <c r="I155" s="188">
        <v>350000</v>
      </c>
      <c r="J155" s="188">
        <v>350000</v>
      </c>
      <c r="K155" s="188">
        <f>K526</f>
        <v>0</v>
      </c>
      <c r="L155" s="188">
        <f>L526</f>
        <v>0</v>
      </c>
      <c r="M155" s="425"/>
    </row>
    <row r="156" spans="1:13" ht="12.75">
      <c r="A156" s="294"/>
      <c r="B156" s="424"/>
      <c r="C156" s="424"/>
      <c r="D156" s="187">
        <v>313</v>
      </c>
      <c r="E156" s="187" t="s">
        <v>57</v>
      </c>
      <c r="F156" s="188">
        <f>F527</f>
        <v>0</v>
      </c>
      <c r="G156" s="188">
        <v>56000</v>
      </c>
      <c r="H156" s="188">
        <v>56000</v>
      </c>
      <c r="I156" s="188">
        <v>56000</v>
      </c>
      <c r="J156" s="188">
        <v>56000</v>
      </c>
      <c r="K156" s="188">
        <f>K527</f>
        <v>0</v>
      </c>
      <c r="L156" s="188">
        <f>L527</f>
        <v>0</v>
      </c>
      <c r="M156" s="425"/>
    </row>
    <row r="157" spans="1:13" ht="12.75">
      <c r="A157" s="292"/>
      <c r="B157" s="460"/>
      <c r="C157" s="460"/>
      <c r="D157" s="321">
        <v>32</v>
      </c>
      <c r="E157" s="321" t="s">
        <v>4</v>
      </c>
      <c r="F157" s="461">
        <f aca="true" t="shared" si="79" ref="F157:M157">SUM(F158:F159)</f>
        <v>0</v>
      </c>
      <c r="G157" s="461">
        <f t="shared" si="79"/>
        <v>45000</v>
      </c>
      <c r="H157" s="461">
        <f t="shared" si="79"/>
        <v>45000</v>
      </c>
      <c r="I157" s="461">
        <f t="shared" si="79"/>
        <v>75000</v>
      </c>
      <c r="J157" s="461">
        <f t="shared" si="79"/>
        <v>75000</v>
      </c>
      <c r="K157" s="461">
        <f t="shared" si="79"/>
        <v>0</v>
      </c>
      <c r="L157" s="461">
        <f t="shared" si="79"/>
        <v>0</v>
      </c>
      <c r="M157" s="461">
        <f t="shared" si="79"/>
        <v>0</v>
      </c>
    </row>
    <row r="158" spans="1:13" ht="12.75">
      <c r="A158" s="294"/>
      <c r="B158" s="424"/>
      <c r="C158" s="424"/>
      <c r="D158" s="187">
        <v>321</v>
      </c>
      <c r="E158" s="187" t="s">
        <v>478</v>
      </c>
      <c r="F158" s="188"/>
      <c r="G158" s="188">
        <v>45000</v>
      </c>
      <c r="H158" s="188">
        <v>45000</v>
      </c>
      <c r="I158" s="188">
        <v>45000</v>
      </c>
      <c r="J158" s="188">
        <v>45000</v>
      </c>
      <c r="K158" s="188"/>
      <c r="L158" s="188"/>
      <c r="M158" s="425"/>
    </row>
    <row r="159" spans="1:13" ht="12.75">
      <c r="A159" s="294"/>
      <c r="B159" s="424"/>
      <c r="C159" s="424"/>
      <c r="D159" s="187">
        <v>323</v>
      </c>
      <c r="E159" s="187" t="s">
        <v>55</v>
      </c>
      <c r="F159" s="188"/>
      <c r="G159" s="188"/>
      <c r="H159" s="188"/>
      <c r="I159" s="188">
        <v>30000</v>
      </c>
      <c r="J159" s="188">
        <v>30000</v>
      </c>
      <c r="K159" s="188"/>
      <c r="L159" s="188"/>
      <c r="M159" s="425"/>
    </row>
    <row r="160" spans="1:13" ht="33.75">
      <c r="A160" s="292"/>
      <c r="B160" s="460"/>
      <c r="C160" s="460"/>
      <c r="D160" s="321">
        <v>37</v>
      </c>
      <c r="E160" s="135" t="s">
        <v>10</v>
      </c>
      <c r="F160" s="461">
        <f>SUM(F161)</f>
        <v>0</v>
      </c>
      <c r="G160" s="461">
        <f aca="true" t="shared" si="80" ref="G160:M160">SUM(G161)</f>
        <v>329000</v>
      </c>
      <c r="H160" s="461">
        <f t="shared" si="80"/>
        <v>329000</v>
      </c>
      <c r="I160" s="461">
        <f t="shared" si="80"/>
        <v>244000</v>
      </c>
      <c r="J160" s="461">
        <f t="shared" si="80"/>
        <v>244000</v>
      </c>
      <c r="K160" s="461">
        <f t="shared" si="80"/>
        <v>0</v>
      </c>
      <c r="L160" s="461">
        <f t="shared" si="80"/>
        <v>0</v>
      </c>
      <c r="M160" s="461">
        <f t="shared" si="80"/>
        <v>0</v>
      </c>
    </row>
    <row r="161" spans="1:13" ht="22.5">
      <c r="A161" s="294"/>
      <c r="B161" s="424"/>
      <c r="C161" s="424"/>
      <c r="D161" s="187">
        <v>372</v>
      </c>
      <c r="E161" s="155" t="s">
        <v>466</v>
      </c>
      <c r="F161" s="188">
        <f>SUM(F512,F518,F522)</f>
        <v>0</v>
      </c>
      <c r="G161" s="188">
        <v>329000</v>
      </c>
      <c r="H161" s="188">
        <v>329000</v>
      </c>
      <c r="I161" s="188">
        <v>244000</v>
      </c>
      <c r="J161" s="188">
        <v>244000</v>
      </c>
      <c r="K161" s="188">
        <f>SUM(K512,K518,K522)</f>
        <v>0</v>
      </c>
      <c r="L161" s="188">
        <f>SUM(L512,L518,L522)</f>
        <v>0</v>
      </c>
      <c r="M161" s="425"/>
    </row>
    <row r="162" spans="1:13" ht="12.75">
      <c r="A162" s="292"/>
      <c r="B162" s="460"/>
      <c r="C162" s="460"/>
      <c r="D162" s="321">
        <v>38</v>
      </c>
      <c r="E162" s="321" t="s">
        <v>5</v>
      </c>
      <c r="F162" s="461">
        <f>SUM(F163)</f>
        <v>0</v>
      </c>
      <c r="G162" s="461">
        <f aca="true" t="shared" si="81" ref="G162:M162">SUM(G163)</f>
        <v>41000</v>
      </c>
      <c r="H162" s="461">
        <f t="shared" si="81"/>
        <v>41000</v>
      </c>
      <c r="I162" s="461">
        <f t="shared" si="81"/>
        <v>46000</v>
      </c>
      <c r="J162" s="461">
        <f t="shared" si="81"/>
        <v>46000</v>
      </c>
      <c r="K162" s="461">
        <f t="shared" si="81"/>
        <v>0</v>
      </c>
      <c r="L162" s="461">
        <f t="shared" si="81"/>
        <v>0</v>
      </c>
      <c r="M162" s="461">
        <f t="shared" si="81"/>
        <v>0</v>
      </c>
    </row>
    <row r="163" spans="1:13" ht="12.75">
      <c r="A163" s="294"/>
      <c r="B163" s="424"/>
      <c r="C163" s="424"/>
      <c r="D163" s="187">
        <v>381</v>
      </c>
      <c r="E163" s="187" t="s">
        <v>62</v>
      </c>
      <c r="F163" s="188">
        <f>SUM(F514,F532,F536,F540,F544,F548,F552)</f>
        <v>0</v>
      </c>
      <c r="G163" s="188">
        <v>41000</v>
      </c>
      <c r="H163" s="188">
        <v>41000</v>
      </c>
      <c r="I163" s="188">
        <v>46000</v>
      </c>
      <c r="J163" s="188">
        <v>46000</v>
      </c>
      <c r="K163" s="188">
        <f>SUM(K514,K532,K536,K540,K544,K548,K552)</f>
        <v>0</v>
      </c>
      <c r="L163" s="188">
        <f>SUM(L514,L532,L536,L540,L544,L548,L552)</f>
        <v>0</v>
      </c>
      <c r="M163" s="425"/>
    </row>
    <row r="164" spans="1:13" ht="12.75">
      <c r="A164" s="453" t="s">
        <v>431</v>
      </c>
      <c r="B164" s="440"/>
      <c r="C164" s="440">
        <v>9</v>
      </c>
      <c r="D164" s="455"/>
      <c r="E164" s="455" t="s">
        <v>487</v>
      </c>
      <c r="F164" s="441"/>
      <c r="G164" s="441">
        <f>SUM(G165,G167)</f>
        <v>35000</v>
      </c>
      <c r="H164" s="441">
        <f aca="true" t="shared" si="82" ref="H164:M164">SUM(H165,H167)</f>
        <v>50000</v>
      </c>
      <c r="I164" s="441">
        <f t="shared" si="82"/>
        <v>0</v>
      </c>
      <c r="J164" s="441">
        <f t="shared" si="82"/>
        <v>0</v>
      </c>
      <c r="K164" s="441">
        <f t="shared" si="82"/>
        <v>0</v>
      </c>
      <c r="L164" s="441">
        <f t="shared" si="82"/>
        <v>0</v>
      </c>
      <c r="M164" s="441">
        <f t="shared" si="82"/>
        <v>0</v>
      </c>
    </row>
    <row r="165" spans="1:13" ht="12.75">
      <c r="A165" s="292"/>
      <c r="B165" s="460"/>
      <c r="C165" s="460"/>
      <c r="D165" s="321">
        <v>32</v>
      </c>
      <c r="E165" s="321" t="s">
        <v>4</v>
      </c>
      <c r="F165" s="461"/>
      <c r="G165" s="461">
        <f>SUM(G166)</f>
        <v>30000</v>
      </c>
      <c r="H165" s="461">
        <f aca="true" t="shared" si="83" ref="H165:M165">SUM(H166)</f>
        <v>45000</v>
      </c>
      <c r="I165" s="461">
        <f t="shared" si="83"/>
        <v>0</v>
      </c>
      <c r="J165" s="461">
        <f t="shared" si="83"/>
        <v>0</v>
      </c>
      <c r="K165" s="461">
        <f t="shared" si="83"/>
        <v>0</v>
      </c>
      <c r="L165" s="461">
        <f t="shared" si="83"/>
        <v>0</v>
      </c>
      <c r="M165" s="461">
        <f t="shared" si="83"/>
        <v>0</v>
      </c>
    </row>
    <row r="166" spans="1:13" ht="12.75">
      <c r="A166" s="294"/>
      <c r="B166" s="424"/>
      <c r="C166" s="424"/>
      <c r="D166" s="187">
        <v>323</v>
      </c>
      <c r="E166" s="187" t="s">
        <v>55</v>
      </c>
      <c r="F166" s="188"/>
      <c r="G166" s="188">
        <v>30000</v>
      </c>
      <c r="H166" s="188">
        <v>45000</v>
      </c>
      <c r="I166" s="188"/>
      <c r="J166" s="188"/>
      <c r="K166" s="188"/>
      <c r="L166" s="188"/>
      <c r="M166" s="425"/>
    </row>
    <row r="167" spans="1:13" ht="12.75">
      <c r="A167" s="292"/>
      <c r="B167" s="460"/>
      <c r="C167" s="460"/>
      <c r="D167" s="321">
        <v>38</v>
      </c>
      <c r="E167" s="321" t="s">
        <v>5</v>
      </c>
      <c r="F167" s="461"/>
      <c r="G167" s="461">
        <f>SUM(G168)</f>
        <v>5000</v>
      </c>
      <c r="H167" s="461">
        <f aca="true" t="shared" si="84" ref="H167:M167">SUM(H168)</f>
        <v>5000</v>
      </c>
      <c r="I167" s="461">
        <f t="shared" si="84"/>
        <v>0</v>
      </c>
      <c r="J167" s="461">
        <f t="shared" si="84"/>
        <v>0</v>
      </c>
      <c r="K167" s="461">
        <f t="shared" si="84"/>
        <v>0</v>
      </c>
      <c r="L167" s="461">
        <f t="shared" si="84"/>
        <v>0</v>
      </c>
      <c r="M167" s="461">
        <f t="shared" si="84"/>
        <v>0</v>
      </c>
    </row>
    <row r="168" spans="1:13" ht="12.75">
      <c r="A168" s="294"/>
      <c r="B168" s="424"/>
      <c r="C168" s="424"/>
      <c r="D168" s="187">
        <v>381</v>
      </c>
      <c r="E168" s="187" t="s">
        <v>62</v>
      </c>
      <c r="F168" s="188"/>
      <c r="G168" s="188">
        <v>5000</v>
      </c>
      <c r="H168" s="188">
        <v>5000</v>
      </c>
      <c r="I168" s="188"/>
      <c r="J168" s="188"/>
      <c r="K168" s="188"/>
      <c r="L168" s="188"/>
      <c r="M168" s="425"/>
    </row>
    <row r="169" spans="1:13" ht="12.75">
      <c r="A169" s="294"/>
      <c r="B169" s="424"/>
      <c r="C169" s="424"/>
      <c r="D169" s="187"/>
      <c r="E169" s="187"/>
      <c r="F169" s="188"/>
      <c r="G169" s="188"/>
      <c r="H169" s="188"/>
      <c r="I169" s="188"/>
      <c r="J169" s="188"/>
      <c r="K169" s="188"/>
      <c r="L169" s="188"/>
      <c r="M169" s="425"/>
    </row>
    <row r="170" spans="1:13" ht="12.75">
      <c r="A170" s="294"/>
      <c r="B170" s="424"/>
      <c r="C170" s="424"/>
      <c r="D170" s="187"/>
      <c r="E170" s="187"/>
      <c r="F170" s="188"/>
      <c r="G170" s="188"/>
      <c r="H170" s="188"/>
      <c r="I170" s="188"/>
      <c r="J170" s="188"/>
      <c r="K170" s="188"/>
      <c r="L170" s="188"/>
      <c r="M170" s="425"/>
    </row>
    <row r="171" spans="1:13" ht="15">
      <c r="A171" s="418"/>
      <c r="B171" s="419"/>
      <c r="C171" s="420"/>
      <c r="D171" s="421"/>
      <c r="E171" s="422" t="s">
        <v>467</v>
      </c>
      <c r="F171" s="423">
        <f aca="true" t="shared" si="85" ref="F171:M171">SUM(F33,F57)</f>
        <v>0</v>
      </c>
      <c r="G171" s="423">
        <f t="shared" si="85"/>
        <v>26780950</v>
      </c>
      <c r="H171" s="423">
        <f t="shared" si="85"/>
        <v>26780950</v>
      </c>
      <c r="I171" s="423">
        <f t="shared" si="85"/>
        <v>11901450</v>
      </c>
      <c r="J171" s="423">
        <f t="shared" si="85"/>
        <v>11401450</v>
      </c>
      <c r="K171" s="423">
        <f t="shared" si="85"/>
        <v>0</v>
      </c>
      <c r="L171" s="423">
        <f t="shared" si="85"/>
        <v>0</v>
      </c>
      <c r="M171" s="423">
        <f t="shared" si="8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Korisnik</cp:lastModifiedBy>
  <cp:lastPrinted>2019-08-01T12:52:31Z</cp:lastPrinted>
  <dcterms:created xsi:type="dcterms:W3CDTF">2004-09-03T11:10:12Z</dcterms:created>
  <dcterms:modified xsi:type="dcterms:W3CDTF">2019-08-01T13:00:12Z</dcterms:modified>
  <cp:category/>
  <cp:version/>
  <cp:contentType/>
  <cp:contentStatus/>
</cp:coreProperties>
</file>